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 Directories\Admin Services\BUDGETSAC\BUDGET 2019-20\"/>
    </mc:Choice>
  </mc:AlternateContent>
  <bookViews>
    <workbookView xWindow="0" yWindow="75" windowWidth="15300" windowHeight="9000" firstSheet="2" activeTab="3"/>
  </bookViews>
  <sheets>
    <sheet name="FY 15-16" sheetId="1" state="hidden" r:id="rId1"/>
    <sheet name="Tentative" sheetId="2" state="hidden" r:id="rId2"/>
    <sheet name="FY 19-20 (2)" sheetId="4" r:id="rId3"/>
    <sheet name="FY 19-20" sheetId="3" r:id="rId4"/>
    <sheet name="Lohmann" sheetId="5" r:id="rId5"/>
  </sheets>
  <definedNames>
    <definedName name="_xlnm.Print_Area" localSheetId="0">'FY 15-16'!$A$1:$J$41</definedName>
    <definedName name="_xlnm.Print_Area" localSheetId="3">'FY 19-20'!$A$1:$J$32</definedName>
    <definedName name="_xlnm.Print_Area" localSheetId="2">'FY 19-20 (2)'!$A$1:$J$40</definedName>
    <definedName name="_xlnm.Print_Area" localSheetId="4">Lohmann!$A$1:$T$18</definedName>
  </definedNames>
  <calcPr calcId="162913"/>
</workbook>
</file>

<file path=xl/calcChain.xml><?xml version="1.0" encoding="utf-8"?>
<calcChain xmlns="http://schemas.openxmlformats.org/spreadsheetml/2006/main">
  <c r="E3" i="5" l="1"/>
  <c r="F3" i="5"/>
  <c r="E17" i="5" s="1"/>
  <c r="G3" i="5"/>
  <c r="E4" i="5"/>
  <c r="L9" i="5" s="1"/>
  <c r="F4" i="5"/>
  <c r="G4" i="5"/>
  <c r="L13" i="5" s="1"/>
  <c r="V13" i="5" s="1"/>
  <c r="F5" i="5"/>
  <c r="G5" i="5"/>
  <c r="S13" i="5" s="1"/>
  <c r="F8" i="5"/>
  <c r="M8" i="5"/>
  <c r="T8" i="5"/>
  <c r="A9" i="5"/>
  <c r="E9" i="5"/>
  <c r="E10" i="5" s="1"/>
  <c r="H9" i="5"/>
  <c r="O9" i="5"/>
  <c r="P9" i="5"/>
  <c r="A10" i="5"/>
  <c r="H10" i="5"/>
  <c r="O10" i="5"/>
  <c r="S10" i="5"/>
  <c r="T10" i="5"/>
  <c r="A11" i="5"/>
  <c r="H11" i="5"/>
  <c r="O11" i="5"/>
  <c r="A12" i="5"/>
  <c r="H12" i="5"/>
  <c r="O12" i="5"/>
  <c r="A13" i="5"/>
  <c r="E13" i="5"/>
  <c r="H13" i="5"/>
  <c r="O13" i="5"/>
  <c r="A14" i="5"/>
  <c r="H14" i="5"/>
  <c r="O14" i="5"/>
  <c r="A15" i="5"/>
  <c r="H15" i="5"/>
  <c r="O15" i="5"/>
  <c r="S15" i="5"/>
  <c r="T15" i="5" s="1"/>
  <c r="A16" i="5"/>
  <c r="H16" i="5"/>
  <c r="O16" i="5"/>
  <c r="A17" i="5"/>
  <c r="H17" i="5"/>
  <c r="L17" i="5"/>
  <c r="O17" i="5"/>
  <c r="S17" i="5"/>
  <c r="S16" i="5" s="1"/>
  <c r="T16" i="5" s="1"/>
  <c r="F10" i="5" l="1"/>
  <c r="L12" i="5"/>
  <c r="L14" i="5"/>
  <c r="L15" i="5"/>
  <c r="L10" i="5"/>
  <c r="L16" i="5"/>
  <c r="L11" i="5"/>
  <c r="E15" i="5"/>
  <c r="F15" i="5" s="1"/>
  <c r="V17" i="5"/>
  <c r="E16" i="5"/>
  <c r="E11" i="5"/>
  <c r="F11" i="5" s="1"/>
  <c r="E14" i="5"/>
  <c r="F14" i="5" s="1"/>
  <c r="E12" i="5"/>
  <c r="F12" i="5" s="1"/>
  <c r="S14" i="5"/>
  <c r="T14" i="5" s="1"/>
  <c r="S12" i="5"/>
  <c r="T12" i="5" s="1"/>
  <c r="S11" i="5"/>
  <c r="V16" i="5" l="1"/>
  <c r="M16" i="5"/>
  <c r="M14" i="5"/>
  <c r="V14" i="5"/>
  <c r="V10" i="5"/>
  <c r="L20" i="5"/>
  <c r="M10" i="5"/>
  <c r="M12" i="5"/>
  <c r="V12" i="5"/>
  <c r="L18" i="5"/>
  <c r="V15" i="5"/>
  <c r="M15" i="5"/>
  <c r="T11" i="5"/>
  <c r="S18" i="5"/>
  <c r="M11" i="5"/>
  <c r="V11" i="5"/>
  <c r="E18" i="5"/>
  <c r="I16" i="3" l="1"/>
  <c r="G16" i="3"/>
  <c r="F16" i="3"/>
  <c r="J16" i="3"/>
  <c r="E36" i="4" l="1"/>
  <c r="J12" i="4"/>
  <c r="H12" i="4"/>
  <c r="G12" i="4"/>
  <c r="F12" i="4"/>
  <c r="E12" i="4"/>
  <c r="I11" i="4"/>
  <c r="F9" i="4"/>
  <c r="E9" i="4"/>
  <c r="I9" i="4" s="1"/>
  <c r="I12" i="4" s="1"/>
  <c r="E12" i="3" l="1"/>
  <c r="E16" i="3" s="1"/>
  <c r="D12" i="3"/>
  <c r="D16" i="3" s="1"/>
  <c r="H11" i="2"/>
  <c r="G11" i="2"/>
  <c r="F10" i="2"/>
  <c r="J10" i="2" s="1"/>
  <c r="E10" i="2"/>
  <c r="I10" i="2" s="1"/>
  <c r="F9" i="2"/>
  <c r="J9" i="2" s="1"/>
  <c r="E9" i="2"/>
  <c r="I9" i="2" s="1"/>
  <c r="F8" i="2"/>
  <c r="E8" i="2"/>
  <c r="E11" i="2" s="1"/>
  <c r="H12" i="3" l="1"/>
  <c r="H16" i="3" s="1"/>
  <c r="J11" i="2"/>
  <c r="F11" i="2"/>
  <c r="I8" i="2"/>
  <c r="I11" i="2" s="1"/>
  <c r="H11" i="1"/>
  <c r="G11" i="1"/>
  <c r="F10" i="1"/>
  <c r="J10" i="1" s="1"/>
  <c r="E10" i="1"/>
  <c r="I10" i="1" s="1"/>
  <c r="F9" i="1"/>
  <c r="J9" i="1" s="1"/>
  <c r="E9" i="1"/>
  <c r="I9" i="1" s="1"/>
  <c r="F8" i="1"/>
  <c r="E8" i="1"/>
  <c r="I8" i="1" s="1"/>
  <c r="J11" i="1" l="1"/>
  <c r="F11" i="1"/>
  <c r="I11" i="1"/>
  <c r="E11" i="1"/>
</calcChain>
</file>

<file path=xl/sharedStrings.xml><?xml version="1.0" encoding="utf-8"?>
<sst xmlns="http://schemas.openxmlformats.org/spreadsheetml/2006/main" count="235" uniqueCount="94">
  <si>
    <t>F/T &amp; P/T  EMP :</t>
  </si>
  <si>
    <t>PT ACADEMIC</t>
  </si>
  <si>
    <t>FT CLASSIFIED</t>
  </si>
  <si>
    <t>PT CLASSIFIED</t>
  </si>
  <si>
    <t>PART-TIME</t>
  </si>
  <si>
    <t>Student  
Assistants</t>
  </si>
  <si>
    <r>
      <t xml:space="preserve">w/ </t>
    </r>
    <r>
      <rPr>
        <b/>
        <u/>
        <sz val="12"/>
        <rFont val="Arial"/>
        <family val="2"/>
      </rPr>
      <t>STRS</t>
    </r>
  </si>
  <si>
    <r>
      <t xml:space="preserve">w/  </t>
    </r>
    <r>
      <rPr>
        <b/>
        <u/>
        <sz val="12"/>
        <rFont val="Arial"/>
        <family val="2"/>
      </rPr>
      <t>PERS</t>
    </r>
  </si>
  <si>
    <r>
      <t xml:space="preserve">w/  </t>
    </r>
    <r>
      <rPr>
        <b/>
        <u/>
        <sz val="12"/>
        <rFont val="Arial"/>
        <family val="2"/>
      </rPr>
      <t>PARS</t>
    </r>
  </si>
  <si>
    <t>Retirement Rate (PERS/STRS/PARS)</t>
  </si>
  <si>
    <t>OASDI</t>
  </si>
  <si>
    <t>Medicare</t>
  </si>
  <si>
    <t>SUI</t>
  </si>
  <si>
    <t>Worker's Comp</t>
  </si>
  <si>
    <t>Active Ret Ins (H &amp; W)</t>
  </si>
  <si>
    <t>Total Percentages:</t>
  </si>
  <si>
    <t xml:space="preserve"> Cash fringe </t>
  </si>
  <si>
    <t>F/T CL: Cash Fringe - $1,350/Yr     $112.50/mo (12-mo)</t>
  </si>
  <si>
    <t>F/T CE: Cash Fringe - $1,250/yr     $125/mo (10-mo)</t>
  </si>
  <si>
    <t>Object Code</t>
  </si>
  <si>
    <t>Description</t>
  </si>
  <si>
    <t>Percentage</t>
  </si>
  <si>
    <t>Instructional</t>
  </si>
  <si>
    <t>Non 
 Instructional</t>
  </si>
  <si>
    <t>STRS</t>
  </si>
  <si>
    <t>PERS</t>
  </si>
  <si>
    <t>PARS</t>
  </si>
  <si>
    <t>MEDICARE</t>
  </si>
  <si>
    <t>WORKER'S COMP</t>
  </si>
  <si>
    <t>ACTIVE RET INS ( H &amp; W)</t>
  </si>
  <si>
    <t>CASH FRINGE BENEFIT 
-F/T Classified $1,350/yr   $112.50/mo (12-months)
-F/T Certificated $1,250/yr  $125/mo (10-months)</t>
  </si>
  <si>
    <t xml:space="preserve"> * H &amp; W Contact Payroll or the SAC Budget Office for this information for current employees</t>
  </si>
  <si>
    <t>CSEA</t>
  </si>
  <si>
    <t>FARSCCD</t>
  </si>
  <si>
    <t>ACADEMIC ADMINISTRATOR (Including Fringe Amount)</t>
  </si>
  <si>
    <t xml:space="preserve">FT ACADEMIC </t>
  </si>
  <si>
    <t xml:space="preserve"> Maximum H &amp; W benefits</t>
  </si>
  <si>
    <t xml:space="preserve"> 2015/16  BENEFITS  RATES  </t>
  </si>
  <si>
    <t>FY 15/16</t>
  </si>
  <si>
    <t>* HEALTH AND WELFARE(varies by individual)
* Annual Life Insurance (depends on salary)</t>
  </si>
  <si>
    <t xml:space="preserve"> 2016/17  BENEFITS  RATES  </t>
  </si>
  <si>
    <t>F/T CL: Cash Fringe - $1,500/Yr     $125/mo (12-mo)</t>
  </si>
  <si>
    <r>
      <t>* HEALTH AND WELFARE(varies by individual</t>
    </r>
    <r>
      <rPr>
        <b/>
        <sz val="10"/>
        <rFont val="Arial"/>
        <family val="2"/>
      </rPr>
      <t>)
* Annual Life Insurance (depends on salary)</t>
    </r>
  </si>
  <si>
    <t>FARSCCD (Does not include life insurance benefits)</t>
  </si>
  <si>
    <t>CSEA  (Does not include life insurance benefits)</t>
  </si>
  <si>
    <r>
      <t xml:space="preserve">CASH FRINGE BENEFIT 
-F/T Classified $1,500/yr   $125/mo (12-months)
</t>
    </r>
    <r>
      <rPr>
        <sz val="10"/>
        <color rgb="FFFF0000"/>
        <rFont val="Arial"/>
        <family val="2"/>
      </rPr>
      <t>-F/T Certificated $1,750/yr  $175/mo (10-months)</t>
    </r>
  </si>
  <si>
    <r>
      <t xml:space="preserve">ACADEMIC ADMINISTRATOR </t>
    </r>
    <r>
      <rPr>
        <sz val="8"/>
        <color theme="1"/>
        <rFont val="Calibri"/>
        <family val="2"/>
        <scheme val="minor"/>
      </rPr>
      <t>(No life insurance, amount Includes Fringe benefits)</t>
    </r>
  </si>
  <si>
    <t>F/T CE: Cash Fringe - $1,750/yr     $175/mo (10-mo)</t>
  </si>
  <si>
    <t>FY 18/19</t>
  </si>
  <si>
    <t>Health &amp; Welfare average benefits calculation for new positions</t>
  </si>
  <si>
    <t xml:space="preserve"> 2019/20  BENEFITS  RATES  </t>
  </si>
  <si>
    <t>Not Updated Yet</t>
  </si>
  <si>
    <t>FT Only</t>
  </si>
  <si>
    <t>Retirement Rate (STRS)</t>
  </si>
  <si>
    <t>Retirement Rate (PERS)</t>
  </si>
  <si>
    <t>Retirement Rate (PARS)</t>
  </si>
  <si>
    <t>FT ONLY</t>
  </si>
  <si>
    <t>PART-TIME SHORT-TERM</t>
  </si>
  <si>
    <t>FY 19/20</t>
  </si>
  <si>
    <t>PT CLASSIFIED ON-GOING</t>
  </si>
  <si>
    <r>
      <t xml:space="preserve">Student  
Assistants    </t>
    </r>
    <r>
      <rPr>
        <b/>
        <sz val="10"/>
        <color rgb="FFFF0000"/>
        <rFont val="Arial"/>
        <family val="2"/>
      </rPr>
      <t>( ≥ 6 units)</t>
    </r>
  </si>
  <si>
    <r>
      <t xml:space="preserve">Student  
Assistants
</t>
    </r>
    <r>
      <rPr>
        <b/>
        <sz val="10"/>
        <color rgb="FFFF0000"/>
        <rFont val="Arial"/>
        <family val="2"/>
      </rPr>
      <t>(&lt; 6 units Only)</t>
    </r>
  </si>
  <si>
    <t>Estimated FY 19-20 COLA 3.26%</t>
  </si>
  <si>
    <t xml:space="preserve"> * H &amp; W (Medical/Life Insurance) amounts please contact the SAC Budget Office or run GL210 report for current employees</t>
  </si>
  <si>
    <t>F/T Classified: Benefits subject to OASDI, Medicare, Active Ret Ins (H&amp;W), SUI &amp; WCI</t>
  </si>
  <si>
    <r>
      <t xml:space="preserve">CASH FRINGE BENEFIT 
-F/T Classified $1,500/yr   $125/mo (12-months)
</t>
    </r>
    <r>
      <rPr>
        <sz val="10"/>
        <color rgb="FFFF0000"/>
        <rFont val="Arial"/>
        <family val="2"/>
      </rPr>
      <t>-F/T Academic $1,750/yr  $175/mo (10-months)</t>
    </r>
  </si>
  <si>
    <t>F/T Academic: Benefits subject to Medicare, Active Ret Ins (H&amp;W), SUI &amp; WCI</t>
  </si>
  <si>
    <t>FARSCCD-10 Months (Does not include life insurance benefits)</t>
  </si>
  <si>
    <t>FARSCCD-12 Months (Does not include life insurance benefits)</t>
  </si>
  <si>
    <r>
      <t>Health &amp; Welfare average benefits calculation for</t>
    </r>
    <r>
      <rPr>
        <b/>
        <sz val="11"/>
        <color rgb="FFFF0000"/>
        <rFont val="Calibri"/>
        <family val="2"/>
        <scheme val="minor"/>
      </rPr>
      <t xml:space="preserve"> New/Vacant positions</t>
    </r>
  </si>
  <si>
    <r>
      <t xml:space="preserve">Management </t>
    </r>
    <r>
      <rPr>
        <sz val="8"/>
        <color theme="1"/>
        <rFont val="Calibri"/>
        <family val="2"/>
        <scheme val="minor"/>
      </rPr>
      <t>(Does not include life insurance benefits)</t>
    </r>
  </si>
  <si>
    <t>Total Allocation</t>
  </si>
  <si>
    <t>Fringe benefits</t>
  </si>
  <si>
    <t>WCI 2.25%</t>
  </si>
  <si>
    <t>SUI/UIC .05%</t>
  </si>
  <si>
    <t>LIFE/RET 3.63%</t>
  </si>
  <si>
    <t>Health &amp; Welfare</t>
  </si>
  <si>
    <t>MEDICARE 1.45%</t>
  </si>
  <si>
    <t>OASDI 6.2%</t>
  </si>
  <si>
    <t>PERS 15.531%</t>
  </si>
  <si>
    <t>PERS 16.28%</t>
  </si>
  <si>
    <t>PERS 18.062%</t>
  </si>
  <si>
    <t>Salary</t>
  </si>
  <si>
    <t xml:space="preserve">Amount </t>
  </si>
  <si>
    <t>Obj**</t>
  </si>
  <si>
    <t>Account</t>
  </si>
  <si>
    <t xml:space="preserve">Payroll </t>
  </si>
  <si>
    <t>12-2470-633000-15340-</t>
  </si>
  <si>
    <t>11-2470-633000-15340-</t>
  </si>
  <si>
    <t xml:space="preserve"> H&amp; W</t>
  </si>
  <si>
    <t>Fringe</t>
  </si>
  <si>
    <t>Susy Lohmann</t>
  </si>
  <si>
    <t>Cordinador - beyond contract - take full time lecture rate and divide by 2</t>
  </si>
  <si>
    <t>for rate of pay.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</si>
</sst>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0%"/>
    <numFmt numFmtId="165" formatCode="0.0%"/>
    <numFmt numFmtId="166" formatCode="_(* #,##0_);_(* \(#,##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18"/>
      <name val="Tempus Sans ITC"/>
      <family val="5"/>
    </font>
    <font>
      <b/>
      <sz val="16"/>
      <color indexed="18"/>
      <name val="Tempus Sans ITC"/>
      <family val="5"/>
    </font>
    <font>
      <b/>
      <sz val="12"/>
      <color indexed="18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color indexed="20"/>
      <name val="Arial"/>
      <family val="2"/>
    </font>
    <font>
      <sz val="10"/>
      <name val="Arial"/>
      <family val="2"/>
    </font>
    <font>
      <sz val="11"/>
      <color indexed="18"/>
      <name val="Arial"/>
      <family val="2"/>
    </font>
    <font>
      <sz val="10"/>
      <color rgb="FFFF0000"/>
      <name val="Arial"/>
      <family val="2"/>
    </font>
    <font>
      <b/>
      <sz val="24"/>
      <color indexed="18"/>
      <name val="Tempus Sans ITC"/>
      <family val="5"/>
    </font>
    <font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/>
    </xf>
    <xf numFmtId="10" fontId="11" fillId="0" borderId="3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5" fontId="0" fillId="0" borderId="3" xfId="2" applyNumberFormat="1" applyFont="1" applyBorder="1"/>
    <xf numFmtId="0" fontId="11" fillId="0" borderId="3" xfId="0" applyFont="1" applyBorder="1" applyAlignment="1">
      <alignment horizontal="center"/>
    </xf>
    <xf numFmtId="10" fontId="12" fillId="0" borderId="3" xfId="0" applyNumberFormat="1" applyFont="1" applyBorder="1" applyAlignment="1">
      <alignment horizontal="center"/>
    </xf>
    <xf numFmtId="0" fontId="12" fillId="0" borderId="3" xfId="0" applyFont="1" applyBorder="1"/>
    <xf numFmtId="165" fontId="12" fillId="0" borderId="3" xfId="0" applyNumberFormat="1" applyFont="1" applyBorder="1" applyAlignment="1">
      <alignment horizontal="center"/>
    </xf>
    <xf numFmtId="165" fontId="12" fillId="0" borderId="3" xfId="2" applyNumberFormat="1" applyFont="1" applyBorder="1" applyAlignment="1">
      <alignment horizontal="center"/>
    </xf>
    <xf numFmtId="10" fontId="12" fillId="0" borderId="4" xfId="0" applyNumberFormat="1" applyFont="1" applyBorder="1" applyAlignment="1">
      <alignment horizontal="center"/>
    </xf>
    <xf numFmtId="165" fontId="12" fillId="0" borderId="4" xfId="2" applyNumberFormat="1" applyFont="1" applyBorder="1" applyAlignment="1">
      <alignment horizontal="center"/>
    </xf>
    <xf numFmtId="10" fontId="11" fillId="3" borderId="5" xfId="0" applyNumberFormat="1" applyFont="1" applyFill="1" applyBorder="1" applyAlignment="1">
      <alignment horizontal="center"/>
    </xf>
    <xf numFmtId="164" fontId="11" fillId="4" borderId="5" xfId="0" applyNumberFormat="1" applyFont="1" applyFill="1" applyBorder="1" applyAlignment="1">
      <alignment horizontal="center"/>
    </xf>
    <xf numFmtId="10" fontId="11" fillId="5" borderId="5" xfId="0" applyNumberFormat="1" applyFont="1" applyFill="1" applyBorder="1" applyAlignment="1">
      <alignment horizontal="center"/>
    </xf>
    <xf numFmtId="10" fontId="11" fillId="6" borderId="5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 indent="3"/>
    </xf>
    <xf numFmtId="10" fontId="13" fillId="0" borderId="0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0" fontId="12" fillId="0" borderId="0" xfId="0" applyFont="1"/>
    <xf numFmtId="0" fontId="13" fillId="0" borderId="6" xfId="0" applyFont="1" applyBorder="1" applyAlignment="1">
      <alignment horizontal="left" indent="1"/>
    </xf>
    <xf numFmtId="0" fontId="14" fillId="0" borderId="0" xfId="0" applyFont="1" applyAlignment="1">
      <alignment horizontal="left" indent="2"/>
    </xf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indent="2"/>
    </xf>
    <xf numFmtId="43" fontId="15" fillId="0" borderId="0" xfId="0" applyNumberFormat="1" applyFont="1"/>
    <xf numFmtId="43" fontId="15" fillId="0" borderId="0" xfId="1" applyFont="1" applyAlignment="1">
      <alignment horizontal="left"/>
    </xf>
    <xf numFmtId="0" fontId="15" fillId="7" borderId="7" xfId="0" applyFont="1" applyFill="1" applyBorder="1" applyAlignment="1">
      <alignment horizontal="center"/>
    </xf>
    <xf numFmtId="43" fontId="0" fillId="0" borderId="0" xfId="1" applyFont="1"/>
    <xf numFmtId="0" fontId="15" fillId="0" borderId="0" xfId="0" applyFont="1" applyAlignment="1">
      <alignment wrapText="1"/>
    </xf>
    <xf numFmtId="0" fontId="0" fillId="0" borderId="11" xfId="0" applyBorder="1"/>
    <xf numFmtId="43" fontId="0" fillId="0" borderId="9" xfId="1" applyFont="1" applyBorder="1"/>
    <xf numFmtId="0" fontId="0" fillId="0" borderId="12" xfId="0" applyBorder="1"/>
    <xf numFmtId="43" fontId="0" fillId="0" borderId="10" xfId="1" applyFont="1" applyBorder="1"/>
    <xf numFmtId="0" fontId="3" fillId="8" borderId="13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15" fillId="7" borderId="7" xfId="0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15" fillId="0" borderId="14" xfId="0" applyFont="1" applyBorder="1"/>
    <xf numFmtId="10" fontId="0" fillId="0" borderId="14" xfId="2" applyNumberFormat="1" applyFont="1" applyBorder="1"/>
    <xf numFmtId="164" fontId="0" fillId="0" borderId="14" xfId="2" applyNumberFormat="1" applyFont="1" applyBorder="1"/>
    <xf numFmtId="0" fontId="15" fillId="0" borderId="14" xfId="0" applyFont="1" applyBorder="1" applyAlignment="1">
      <alignment wrapText="1"/>
    </xf>
    <xf numFmtId="9" fontId="0" fillId="0" borderId="14" xfId="2" applyNumberFormat="1" applyFont="1" applyBorder="1"/>
    <xf numFmtId="0" fontId="0" fillId="0" borderId="14" xfId="0" applyBorder="1"/>
    <xf numFmtId="0" fontId="0" fillId="0" borderId="14" xfId="0" applyBorder="1" applyAlignment="1">
      <alignment horizontal="center" vertical="center"/>
    </xf>
    <xf numFmtId="164" fontId="0" fillId="0" borderId="0" xfId="0" applyNumberFormat="1"/>
    <xf numFmtId="0" fontId="15" fillId="7" borderId="7" xfId="0" applyFont="1" applyFill="1" applyBorder="1" applyAlignment="1">
      <alignment horizontal="center" wrapText="1"/>
    </xf>
    <xf numFmtId="0" fontId="15" fillId="8" borderId="14" xfId="0" applyFont="1" applyFill="1" applyBorder="1" applyAlignment="1">
      <alignment wrapText="1"/>
    </xf>
    <xf numFmtId="0" fontId="8" fillId="5" borderId="2" xfId="0" applyFont="1" applyFill="1" applyBorder="1" applyAlignment="1">
      <alignment horizontal="center" vertical="center"/>
    </xf>
    <xf numFmtId="10" fontId="12" fillId="0" borderId="4" xfId="2" applyNumberFormat="1" applyFont="1" applyBorder="1" applyAlignment="1">
      <alignment horizontal="center"/>
    </xf>
    <xf numFmtId="0" fontId="8" fillId="0" borderId="0" xfId="0" applyFont="1" applyAlignment="1">
      <alignment wrapText="1"/>
    </xf>
    <xf numFmtId="0" fontId="21" fillId="0" borderId="0" xfId="0" applyFont="1"/>
    <xf numFmtId="0" fontId="15" fillId="7" borderId="7" xfId="0" applyFont="1" applyFill="1" applyBorder="1" applyAlignment="1">
      <alignment horizontal="center" wrapText="1"/>
    </xf>
    <xf numFmtId="0" fontId="0" fillId="0" borderId="18" xfId="0" applyBorder="1" applyAlignment="1">
      <alignment horizontal="center"/>
    </xf>
    <xf numFmtId="164" fontId="0" fillId="0" borderId="19" xfId="2" applyNumberFormat="1" applyFont="1" applyBorder="1"/>
    <xf numFmtId="10" fontId="0" fillId="0" borderId="19" xfId="2" applyNumberFormat="1" applyFont="1" applyBorder="1"/>
    <xf numFmtId="0" fontId="0" fillId="0" borderId="18" xfId="0" applyBorder="1" applyAlignment="1">
      <alignment horizontal="center" vertical="center"/>
    </xf>
    <xf numFmtId="9" fontId="22" fillId="0" borderId="19" xfId="2" applyNumberFormat="1" applyFon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5" fillId="0" borderId="21" xfId="0" applyFont="1" applyBorder="1" applyAlignment="1">
      <alignment wrapText="1"/>
    </xf>
    <xf numFmtId="0" fontId="22" fillId="0" borderId="22" xfId="0" applyFont="1" applyBorder="1" applyAlignment="1">
      <alignment horizontal="center"/>
    </xf>
    <xf numFmtId="0" fontId="3" fillId="8" borderId="23" xfId="0" applyFont="1" applyFill="1" applyBorder="1" applyAlignment="1">
      <alignment horizontal="center"/>
    </xf>
    <xf numFmtId="0" fontId="3" fillId="8" borderId="24" xfId="0" applyFont="1" applyFill="1" applyBorder="1" applyAlignment="1">
      <alignment horizontal="right"/>
    </xf>
    <xf numFmtId="0" fontId="0" fillId="0" borderId="18" xfId="0" applyBorder="1"/>
    <xf numFmtId="166" fontId="0" fillId="8" borderId="19" xfId="1" applyNumberFormat="1" applyFont="1" applyFill="1" applyBorder="1"/>
    <xf numFmtId="0" fontId="0" fillId="0" borderId="20" xfId="0" applyBorder="1"/>
    <xf numFmtId="166" fontId="0" fillId="8" borderId="22" xfId="1" applyNumberFormat="1" applyFont="1" applyFill="1" applyBorder="1"/>
    <xf numFmtId="166" fontId="0" fillId="8" borderId="19" xfId="1" applyNumberFormat="1" applyFont="1" applyFill="1" applyBorder="1" applyAlignment="1">
      <alignment horizontal="center"/>
    </xf>
    <xf numFmtId="166" fontId="0" fillId="8" borderId="22" xfId="1" applyNumberFormat="1" applyFont="1" applyFill="1" applyBorder="1" applyAlignment="1">
      <alignment horizontal="center"/>
    </xf>
    <xf numFmtId="0" fontId="3" fillId="8" borderId="24" xfId="0" applyFont="1" applyFill="1" applyBorder="1" applyAlignment="1">
      <alignment horizontal="center"/>
    </xf>
    <xf numFmtId="0" fontId="22" fillId="0" borderId="0" xfId="0" applyFont="1"/>
    <xf numFmtId="0" fontId="15" fillId="7" borderId="23" xfId="0" applyFont="1" applyFill="1" applyBorder="1" applyAlignment="1">
      <alignment horizontal="center"/>
    </xf>
    <xf numFmtId="0" fontId="15" fillId="7" borderId="25" xfId="0" applyFont="1" applyFill="1" applyBorder="1" applyAlignment="1">
      <alignment horizontal="center"/>
    </xf>
    <xf numFmtId="0" fontId="2" fillId="2" borderId="25" xfId="0" applyFont="1" applyFill="1" applyBorder="1" applyAlignment="1"/>
    <xf numFmtId="0" fontId="8" fillId="3" borderId="25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15" fillId="7" borderId="18" xfId="0" applyFont="1" applyFill="1" applyBorder="1" applyAlignment="1">
      <alignment horizontal="center"/>
    </xf>
    <xf numFmtId="0" fontId="15" fillId="7" borderId="14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0" fillId="0" borderId="14" xfId="0" applyFont="1" applyBorder="1" applyAlignment="1"/>
    <xf numFmtId="0" fontId="11" fillId="0" borderId="14" xfId="0" applyFont="1" applyBorder="1" applyAlignment="1">
      <alignment horizontal="center"/>
    </xf>
    <xf numFmtId="10" fontId="12" fillId="0" borderId="14" xfId="0" applyNumberFormat="1" applyFont="1" applyBorder="1" applyAlignment="1">
      <alignment horizontal="center"/>
    </xf>
    <xf numFmtId="0" fontId="12" fillId="0" borderId="14" xfId="0" applyFont="1" applyBorder="1"/>
    <xf numFmtId="10" fontId="12" fillId="0" borderId="19" xfId="0" applyNumberFormat="1" applyFont="1" applyBorder="1" applyAlignment="1">
      <alignment horizontal="center"/>
    </xf>
    <xf numFmtId="10" fontId="23" fillId="0" borderId="14" xfId="0" applyNumberFormat="1" applyFont="1" applyBorder="1" applyAlignment="1">
      <alignment horizontal="center"/>
    </xf>
    <xf numFmtId="10" fontId="12" fillId="0" borderId="14" xfId="2" applyNumberFormat="1" applyFont="1" applyBorder="1" applyAlignment="1">
      <alignment horizontal="center"/>
    </xf>
    <xf numFmtId="10" fontId="12" fillId="0" borderId="19" xfId="2" applyNumberFormat="1" applyFont="1" applyBorder="1" applyAlignment="1">
      <alignment horizontal="center"/>
    </xf>
    <xf numFmtId="10" fontId="11" fillId="3" borderId="21" xfId="0" applyNumberFormat="1" applyFont="1" applyFill="1" applyBorder="1" applyAlignment="1">
      <alignment horizontal="center"/>
    </xf>
    <xf numFmtId="10" fontId="11" fillId="6" borderId="21" xfId="0" applyNumberFormat="1" applyFont="1" applyFill="1" applyBorder="1" applyAlignment="1">
      <alignment horizontal="center"/>
    </xf>
    <xf numFmtId="10" fontId="11" fillId="6" borderId="22" xfId="0" applyNumberFormat="1" applyFont="1" applyFill="1" applyBorder="1" applyAlignment="1">
      <alignment horizontal="center"/>
    </xf>
    <xf numFmtId="10" fontId="11" fillId="5" borderId="21" xfId="0" applyNumberFormat="1" applyFont="1" applyFill="1" applyBorder="1" applyAlignment="1">
      <alignment horizontal="center"/>
    </xf>
    <xf numFmtId="0" fontId="8" fillId="9" borderId="14" xfId="0" applyFont="1" applyFill="1" applyBorder="1" applyAlignment="1">
      <alignment horizontal="center" vertical="center"/>
    </xf>
    <xf numFmtId="10" fontId="11" fillId="9" borderId="21" xfId="0" applyNumberFormat="1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12" fillId="0" borderId="14" xfId="0" applyFont="1" applyBorder="1" applyAlignment="1">
      <alignment horizontal="center"/>
    </xf>
    <xf numFmtId="164" fontId="12" fillId="0" borderId="14" xfId="0" applyNumberFormat="1" applyFont="1" applyBorder="1" applyAlignment="1">
      <alignment horizontal="center"/>
    </xf>
    <xf numFmtId="165" fontId="1" fillId="0" borderId="14" xfId="2" applyNumberFormat="1" applyFont="1" applyBorder="1"/>
    <xf numFmtId="165" fontId="1" fillId="0" borderId="19" xfId="2" applyNumberFormat="1" applyFont="1" applyBorder="1"/>
    <xf numFmtId="0" fontId="25" fillId="0" borderId="0" xfId="0" applyFont="1" applyFill="1" applyAlignment="1">
      <alignment horizontal="left"/>
    </xf>
    <xf numFmtId="166" fontId="0" fillId="8" borderId="26" xfId="1" applyNumberFormat="1" applyFont="1" applyFill="1" applyBorder="1" applyAlignment="1">
      <alignment horizontal="center"/>
    </xf>
    <xf numFmtId="43" fontId="0" fillId="0" borderId="0" xfId="0" applyNumberFormat="1"/>
    <xf numFmtId="164" fontId="0" fillId="0" borderId="27" xfId="0" applyNumberFormat="1" applyBorder="1"/>
    <xf numFmtId="43" fontId="26" fillId="10" borderId="6" xfId="1" applyNumberFormat="1" applyFont="1" applyFill="1" applyBorder="1"/>
    <xf numFmtId="0" fontId="27" fillId="10" borderId="6" xfId="0" applyFont="1" applyFill="1" applyBorder="1"/>
    <xf numFmtId="0" fontId="27" fillId="10" borderId="12" xfId="0" applyFont="1" applyFill="1" applyBorder="1"/>
    <xf numFmtId="0" fontId="28" fillId="0" borderId="6" xfId="0" applyFont="1" applyFill="1" applyBorder="1"/>
    <xf numFmtId="0" fontId="28" fillId="0" borderId="12" xfId="0" applyFont="1" applyFill="1" applyBorder="1"/>
    <xf numFmtId="164" fontId="0" fillId="0" borderId="22" xfId="0" applyNumberFormat="1" applyBorder="1"/>
    <xf numFmtId="164" fontId="29" fillId="0" borderId="19" xfId="2" applyNumberFormat="1" applyFont="1" applyBorder="1" applyAlignment="1">
      <alignment horizontal="center"/>
    </xf>
    <xf numFmtId="43" fontId="30" fillId="0" borderId="9" xfId="1" applyNumberFormat="1" applyFont="1" applyBorder="1"/>
    <xf numFmtId="0" fontId="31" fillId="0" borderId="0" xfId="0" applyFont="1" applyBorder="1"/>
    <xf numFmtId="0" fontId="31" fillId="0" borderId="11" xfId="0" applyFont="1" applyBorder="1"/>
    <xf numFmtId="0" fontId="32" fillId="11" borderId="0" xfId="0" applyFont="1" applyFill="1" applyBorder="1"/>
    <xf numFmtId="0" fontId="32" fillId="11" borderId="11" xfId="0" applyFont="1" applyFill="1" applyBorder="1"/>
    <xf numFmtId="164" fontId="20" fillId="0" borderId="19" xfId="2" applyNumberFormat="1" applyFont="1" applyBorder="1"/>
    <xf numFmtId="0" fontId="33" fillId="10" borderId="0" xfId="0" applyFont="1" applyFill="1" applyBorder="1"/>
    <xf numFmtId="9" fontId="3" fillId="10" borderId="24" xfId="0" applyNumberFormat="1" applyFont="1" applyFill="1" applyBorder="1" applyAlignment="1">
      <alignment horizontal="center"/>
    </xf>
    <xf numFmtId="0" fontId="3" fillId="10" borderId="28" xfId="0" applyFont="1" applyFill="1" applyBorder="1"/>
    <xf numFmtId="0" fontId="3" fillId="10" borderId="29" xfId="0" applyFont="1" applyFill="1" applyBorder="1"/>
    <xf numFmtId="43" fontId="0" fillId="0" borderId="0" xfId="1" applyNumberFormat="1" applyFont="1"/>
    <xf numFmtId="9" fontId="0" fillId="0" borderId="0" xfId="0" applyNumberFormat="1" applyAlignment="1">
      <alignment horizontal="center"/>
    </xf>
    <xf numFmtId="2" fontId="0" fillId="0" borderId="0" xfId="0" applyNumberFormat="1"/>
    <xf numFmtId="43" fontId="0" fillId="0" borderId="0" xfId="1" applyNumberFormat="1" applyFont="1" applyFill="1"/>
    <xf numFmtId="0" fontId="0" fillId="0" borderId="0" xfId="1" applyNumberFormat="1" applyFont="1"/>
    <xf numFmtId="166" fontId="0" fillId="0" borderId="0" xfId="1" applyNumberFormat="1" applyFont="1"/>
    <xf numFmtId="10" fontId="0" fillId="0" borderId="0" xfId="0" applyNumberFormat="1" applyAlignment="1">
      <alignment horizontal="center"/>
    </xf>
    <xf numFmtId="166" fontId="0" fillId="0" borderId="0" xfId="1" applyNumberFormat="1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/>
    <xf numFmtId="2" fontId="3" fillId="0" borderId="0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3" fillId="0" borderId="0" xfId="0" applyFont="1" applyBorder="1"/>
    <xf numFmtId="0" fontId="34" fillId="0" borderId="0" xfId="0" applyFont="1" applyAlignment="1">
      <alignment horizontal="center"/>
    </xf>
    <xf numFmtId="0" fontId="10" fillId="0" borderId="0" xfId="0" applyFont="1" applyBorder="1" applyAlignment="1">
      <alignment horizontal="left"/>
    </xf>
    <xf numFmtId="0" fontId="0" fillId="0" borderId="9" xfId="0" applyBorder="1" applyAlignment="1"/>
    <xf numFmtId="0" fontId="15" fillId="7" borderId="7" xfId="0" applyFont="1" applyFill="1" applyBorder="1" applyAlignment="1">
      <alignment horizontal="center" wrapText="1"/>
    </xf>
    <xf numFmtId="0" fontId="15" fillId="7" borderId="3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/>
    </xf>
    <xf numFmtId="0" fontId="0" fillId="2" borderId="15" xfId="0" applyFill="1" applyBorder="1" applyAlignment="1"/>
    <xf numFmtId="0" fontId="0" fillId="2" borderId="16" xfId="0" applyFill="1" applyBorder="1" applyAlignment="1"/>
    <xf numFmtId="0" fontId="7" fillId="2" borderId="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/>
    <xf numFmtId="0" fontId="2" fillId="2" borderId="11" xfId="0" applyFont="1" applyFill="1" applyBorder="1" applyAlignment="1"/>
    <xf numFmtId="0" fontId="2" fillId="2" borderId="0" xfId="0" applyFont="1" applyFill="1" applyBorder="1" applyAlignment="1"/>
    <xf numFmtId="0" fontId="8" fillId="6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7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19" fillId="2" borderId="15" xfId="0" applyFont="1" applyFill="1" applyBorder="1" applyAlignment="1"/>
    <xf numFmtId="0" fontId="19" fillId="2" borderId="16" xfId="0" applyFont="1" applyFill="1" applyBorder="1" applyAlignment="1"/>
    <xf numFmtId="0" fontId="8" fillId="6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7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8" fillId="6" borderId="2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5"/>
  <sheetViews>
    <sheetView workbookViewId="0">
      <selection sqref="A1:XFD1048576"/>
    </sheetView>
  </sheetViews>
  <sheetFormatPr defaultRowHeight="15" x14ac:dyDescent="0.25"/>
  <cols>
    <col min="2" max="2" width="11" bestFit="1" customWidth="1"/>
    <col min="3" max="3" width="12.5703125" customWidth="1"/>
    <col min="4" max="4" width="45.28515625" customWidth="1"/>
    <col min="5" max="5" width="14.28515625" bestFit="1" customWidth="1"/>
    <col min="6" max="6" width="13.5703125" bestFit="1" customWidth="1"/>
    <col min="7" max="7" width="14.5703125" bestFit="1" customWidth="1"/>
    <col min="8" max="8" width="14.7109375" bestFit="1" customWidth="1"/>
    <col min="9" max="9" width="10.7109375" bestFit="1" customWidth="1"/>
    <col min="10" max="10" width="10.140625" customWidth="1"/>
  </cols>
  <sheetData>
    <row r="1" spans="2:10" ht="28.5" thickBot="1" x14ac:dyDescent="0.55000000000000004">
      <c r="B1" s="153" t="s">
        <v>37</v>
      </c>
      <c r="C1" s="154"/>
      <c r="D1" s="154"/>
      <c r="E1" s="154"/>
      <c r="F1" s="154"/>
      <c r="G1" s="154"/>
      <c r="H1" s="154"/>
      <c r="I1" s="154"/>
      <c r="J1" s="155"/>
    </row>
    <row r="2" spans="2:10" ht="7.9" customHeight="1" thickBot="1" x14ac:dyDescent="0.45">
      <c r="B2" s="1"/>
      <c r="C2" s="1"/>
      <c r="D2" s="2"/>
      <c r="E2" s="2"/>
      <c r="F2" s="3"/>
      <c r="G2" s="2"/>
      <c r="H2" s="2"/>
      <c r="I2" s="3"/>
    </row>
    <row r="3" spans="2:10" x14ac:dyDescent="0.25">
      <c r="B3" s="156" t="s">
        <v>0</v>
      </c>
      <c r="C3" s="157"/>
      <c r="D3" s="157"/>
      <c r="E3" s="4" t="s">
        <v>35</v>
      </c>
      <c r="F3" s="4" t="s">
        <v>1</v>
      </c>
      <c r="G3" s="5" t="s">
        <v>2</v>
      </c>
      <c r="H3" s="5" t="s">
        <v>3</v>
      </c>
      <c r="I3" s="6" t="s">
        <v>4</v>
      </c>
      <c r="J3" s="160" t="s">
        <v>5</v>
      </c>
    </row>
    <row r="4" spans="2:10" ht="25.9" customHeight="1" x14ac:dyDescent="0.25">
      <c r="B4" s="158"/>
      <c r="C4" s="159"/>
      <c r="D4" s="159"/>
      <c r="E4" s="7" t="s">
        <v>6</v>
      </c>
      <c r="F4" s="7" t="s">
        <v>6</v>
      </c>
      <c r="G4" s="8" t="s">
        <v>7</v>
      </c>
      <c r="H4" s="8" t="s">
        <v>7</v>
      </c>
      <c r="I4" s="9" t="s">
        <v>8</v>
      </c>
      <c r="J4" s="161"/>
    </row>
    <row r="5" spans="2:10" ht="15.75" x14ac:dyDescent="0.25">
      <c r="B5" s="38"/>
      <c r="C5" s="149" t="s">
        <v>9</v>
      </c>
      <c r="D5" s="150"/>
      <c r="E5" s="10">
        <v>0.10730000000000001</v>
      </c>
      <c r="F5" s="10">
        <v>0.10730000000000001</v>
      </c>
      <c r="G5" s="11">
        <v>0.11847000000000001</v>
      </c>
      <c r="H5" s="11">
        <v>0.11847000000000001</v>
      </c>
      <c r="I5" s="10">
        <v>1.2999999999999999E-2</v>
      </c>
      <c r="J5" s="12"/>
    </row>
    <row r="6" spans="2:10" ht="15.75" x14ac:dyDescent="0.25">
      <c r="B6" s="38"/>
      <c r="C6" s="149" t="s">
        <v>10</v>
      </c>
      <c r="D6" s="150"/>
      <c r="E6" s="13"/>
      <c r="F6" s="13"/>
      <c r="G6" s="14">
        <v>6.2E-2</v>
      </c>
      <c r="H6" s="14">
        <v>6.2E-2</v>
      </c>
      <c r="I6" s="15"/>
      <c r="J6" s="12"/>
    </row>
    <row r="7" spans="2:10" ht="15.75" x14ac:dyDescent="0.25">
      <c r="B7" s="38"/>
      <c r="C7" s="149" t="s">
        <v>11</v>
      </c>
      <c r="D7" s="150"/>
      <c r="E7" s="14">
        <v>1.4500000000000001E-2</v>
      </c>
      <c r="F7" s="14">
        <v>1.4500000000000001E-2</v>
      </c>
      <c r="G7" s="14">
        <v>1.4500000000000001E-2</v>
      </c>
      <c r="H7" s="14">
        <v>1.4500000000000001E-2</v>
      </c>
      <c r="I7" s="14">
        <v>1.4500000000000001E-2</v>
      </c>
      <c r="J7" s="12"/>
    </row>
    <row r="8" spans="2:10" ht="15.75" x14ac:dyDescent="0.25">
      <c r="B8" s="38"/>
      <c r="C8" s="149" t="s">
        <v>12</v>
      </c>
      <c r="D8" s="150"/>
      <c r="E8" s="10">
        <f t="shared" ref="E8:F10" si="0">+G8</f>
        <v>5.0000000000000001E-4</v>
      </c>
      <c r="F8" s="10">
        <f t="shared" si="0"/>
        <v>5.0000000000000001E-4</v>
      </c>
      <c r="G8" s="10">
        <v>5.0000000000000001E-4</v>
      </c>
      <c r="H8" s="10">
        <v>5.0000000000000001E-4</v>
      </c>
      <c r="I8" s="10">
        <f>+E8</f>
        <v>5.0000000000000001E-4</v>
      </c>
      <c r="J8" s="12"/>
    </row>
    <row r="9" spans="2:10" ht="15.75" x14ac:dyDescent="0.25">
      <c r="B9" s="38"/>
      <c r="C9" s="149" t="s">
        <v>13</v>
      </c>
      <c r="D9" s="150"/>
      <c r="E9" s="14">
        <f t="shared" si="0"/>
        <v>2.4E-2</v>
      </c>
      <c r="F9" s="14">
        <f t="shared" si="0"/>
        <v>2.4E-2</v>
      </c>
      <c r="G9" s="16">
        <v>2.4E-2</v>
      </c>
      <c r="H9" s="16">
        <v>2.4E-2</v>
      </c>
      <c r="I9" s="14">
        <f>+E9</f>
        <v>2.4E-2</v>
      </c>
      <c r="J9" s="17">
        <f>+F9</f>
        <v>2.4E-2</v>
      </c>
    </row>
    <row r="10" spans="2:10" ht="15.75" x14ac:dyDescent="0.25">
      <c r="B10" s="38"/>
      <c r="C10" s="149" t="s">
        <v>14</v>
      </c>
      <c r="D10" s="150"/>
      <c r="E10" s="18">
        <f t="shared" si="0"/>
        <v>0.01</v>
      </c>
      <c r="F10" s="18">
        <f t="shared" si="0"/>
        <v>0.01</v>
      </c>
      <c r="G10" s="18">
        <v>0.01</v>
      </c>
      <c r="H10" s="18">
        <v>0.01</v>
      </c>
      <c r="I10" s="18">
        <f>+E10</f>
        <v>0.01</v>
      </c>
      <c r="J10" s="19">
        <f>+F10</f>
        <v>0.01</v>
      </c>
    </row>
    <row r="11" spans="2:10" ht="16.5" thickBot="1" x14ac:dyDescent="0.3">
      <c r="B11" s="162" t="s">
        <v>15</v>
      </c>
      <c r="C11" s="163"/>
      <c r="D11" s="163"/>
      <c r="E11" s="20">
        <f t="shared" ref="E11:J11" si="1">SUM(E5:E10)</f>
        <v>0.15630000000000002</v>
      </c>
      <c r="F11" s="20">
        <f t="shared" si="1"/>
        <v>0.15630000000000002</v>
      </c>
      <c r="G11" s="21">
        <f t="shared" si="1"/>
        <v>0.22947000000000004</v>
      </c>
      <c r="H11" s="21">
        <f t="shared" si="1"/>
        <v>0.22947000000000004</v>
      </c>
      <c r="I11" s="22">
        <f t="shared" si="1"/>
        <v>6.2000000000000006E-2</v>
      </c>
      <c r="J11" s="23">
        <f t="shared" si="1"/>
        <v>3.4000000000000002E-2</v>
      </c>
    </row>
    <row r="12" spans="2:10" ht="15.75" x14ac:dyDescent="0.25">
      <c r="B12" s="1"/>
      <c r="C12" s="1"/>
      <c r="D12" s="24"/>
      <c r="E12" s="25"/>
      <c r="G12" s="26"/>
      <c r="H12" s="27"/>
    </row>
    <row r="13" spans="2:10" ht="16.5" thickBot="1" x14ac:dyDescent="0.3">
      <c r="B13" s="1"/>
      <c r="C13" s="1"/>
      <c r="D13" s="28" t="s">
        <v>16</v>
      </c>
      <c r="E13" s="25"/>
      <c r="G13" s="26"/>
      <c r="H13" s="27"/>
    </row>
    <row r="14" spans="2:10" x14ac:dyDescent="0.25">
      <c r="B14" s="1"/>
      <c r="C14" s="1"/>
      <c r="D14" s="29" t="s">
        <v>17</v>
      </c>
      <c r="E14" s="30"/>
      <c r="H14" s="31"/>
    </row>
    <row r="15" spans="2:10" x14ac:dyDescent="0.25">
      <c r="B15" s="1"/>
      <c r="C15" s="1"/>
      <c r="D15" s="32" t="s">
        <v>18</v>
      </c>
      <c r="G15" s="33"/>
      <c r="H15" s="34"/>
    </row>
    <row r="16" spans="2:10" ht="15.75" thickBot="1" x14ac:dyDescent="0.3">
      <c r="B16" s="1"/>
      <c r="C16" s="1"/>
    </row>
    <row r="17" spans="2:7" ht="15.75" thickBot="1" x14ac:dyDescent="0.3">
      <c r="B17" s="35" t="s">
        <v>19</v>
      </c>
      <c r="C17" s="35" t="s">
        <v>19</v>
      </c>
      <c r="D17" s="151" t="s">
        <v>20</v>
      </c>
      <c r="E17" s="151" t="s">
        <v>21</v>
      </c>
      <c r="G17" s="53"/>
    </row>
    <row r="18" spans="2:7" ht="26.25" x14ac:dyDescent="0.25">
      <c r="B18" s="35" t="s">
        <v>22</v>
      </c>
      <c r="C18" s="44" t="s">
        <v>23</v>
      </c>
      <c r="D18" s="152"/>
      <c r="E18" s="152"/>
    </row>
    <row r="19" spans="2:7" x14ac:dyDescent="0.25">
      <c r="B19" s="45">
        <v>3111</v>
      </c>
      <c r="C19" s="45">
        <v>3115</v>
      </c>
      <c r="D19" s="46" t="s">
        <v>24</v>
      </c>
      <c r="E19" s="47">
        <v>0.10730000000000001</v>
      </c>
    </row>
    <row r="20" spans="2:7" x14ac:dyDescent="0.25">
      <c r="B20" s="45">
        <v>3211</v>
      </c>
      <c r="C20" s="45">
        <v>3215</v>
      </c>
      <c r="D20" s="46" t="s">
        <v>25</v>
      </c>
      <c r="E20" s="48">
        <v>0.11847000000000001</v>
      </c>
    </row>
    <row r="21" spans="2:7" x14ac:dyDescent="0.25">
      <c r="B21" s="45">
        <v>3331</v>
      </c>
      <c r="C21" s="45">
        <v>3335</v>
      </c>
      <c r="D21" s="46" t="s">
        <v>26</v>
      </c>
      <c r="E21" s="47">
        <v>1.2999999999999999E-2</v>
      </c>
    </row>
    <row r="22" spans="2:7" x14ac:dyDescent="0.25">
      <c r="B22" s="45">
        <v>3311</v>
      </c>
      <c r="C22" s="45">
        <v>3315</v>
      </c>
      <c r="D22" s="46" t="s">
        <v>10</v>
      </c>
      <c r="E22" s="47">
        <v>6.2E-2</v>
      </c>
    </row>
    <row r="23" spans="2:7" x14ac:dyDescent="0.25">
      <c r="B23" s="45">
        <v>3321</v>
      </c>
      <c r="C23" s="45">
        <v>3325</v>
      </c>
      <c r="D23" s="46" t="s">
        <v>27</v>
      </c>
      <c r="E23" s="47">
        <v>1.4500000000000001E-2</v>
      </c>
    </row>
    <row r="24" spans="2:7" x14ac:dyDescent="0.25">
      <c r="B24" s="45">
        <v>3511</v>
      </c>
      <c r="C24" s="45">
        <v>3515</v>
      </c>
      <c r="D24" s="46" t="s">
        <v>12</v>
      </c>
      <c r="E24" s="47">
        <v>5.0000000000000001E-4</v>
      </c>
      <c r="G24" s="36"/>
    </row>
    <row r="25" spans="2:7" x14ac:dyDescent="0.25">
      <c r="B25" s="45">
        <v>3611</v>
      </c>
      <c r="C25" s="45">
        <v>3615</v>
      </c>
      <c r="D25" s="46" t="s">
        <v>28</v>
      </c>
      <c r="E25" s="47">
        <v>2.4E-2</v>
      </c>
      <c r="G25" s="36"/>
    </row>
    <row r="26" spans="2:7" x14ac:dyDescent="0.25">
      <c r="B26" s="45">
        <v>3431</v>
      </c>
      <c r="C26" s="45">
        <v>3435</v>
      </c>
      <c r="D26" s="46" t="s">
        <v>29</v>
      </c>
      <c r="E26" s="47">
        <v>0.01</v>
      </c>
      <c r="G26" s="36"/>
    </row>
    <row r="27" spans="2:7" ht="39" x14ac:dyDescent="0.25">
      <c r="B27" s="52">
        <v>3911</v>
      </c>
      <c r="C27" s="52">
        <v>3915</v>
      </c>
      <c r="D27" s="49" t="s">
        <v>30</v>
      </c>
      <c r="E27" s="50"/>
    </row>
    <row r="28" spans="2:7" ht="26.25" x14ac:dyDescent="0.25">
      <c r="B28" s="52">
        <v>3411</v>
      </c>
      <c r="C28" s="52">
        <v>3415</v>
      </c>
      <c r="D28" s="49" t="s">
        <v>39</v>
      </c>
      <c r="E28" s="51"/>
    </row>
    <row r="29" spans="2:7" x14ac:dyDescent="0.25">
      <c r="B29" s="1"/>
      <c r="C29" s="1"/>
    </row>
    <row r="30" spans="2:7" ht="26.25" x14ac:dyDescent="0.25">
      <c r="B30" s="1"/>
      <c r="C30" s="1"/>
      <c r="D30" s="37" t="s">
        <v>31</v>
      </c>
    </row>
    <row r="31" spans="2:7" ht="15.75" thickBot="1" x14ac:dyDescent="0.3">
      <c r="B31" s="1"/>
      <c r="C31" s="1"/>
    </row>
    <row r="32" spans="2:7" ht="15.75" thickBot="1" x14ac:dyDescent="0.3">
      <c r="D32" s="42" t="s">
        <v>36</v>
      </c>
      <c r="E32" s="43" t="s">
        <v>38</v>
      </c>
    </row>
    <row r="33" spans="4:5" x14ac:dyDescent="0.25">
      <c r="D33" s="38" t="s">
        <v>32</v>
      </c>
      <c r="E33" s="39">
        <v>25517.64</v>
      </c>
    </row>
    <row r="34" spans="4:5" x14ac:dyDescent="0.25">
      <c r="D34" s="38" t="s">
        <v>33</v>
      </c>
      <c r="E34" s="39">
        <v>26430.36</v>
      </c>
    </row>
    <row r="35" spans="4:5" ht="15.75" thickBot="1" x14ac:dyDescent="0.3">
      <c r="D35" s="40" t="s">
        <v>34</v>
      </c>
      <c r="E35" s="41">
        <v>30699.48</v>
      </c>
    </row>
  </sheetData>
  <mergeCells count="12">
    <mergeCell ref="C10:D10"/>
    <mergeCell ref="C9:D9"/>
    <mergeCell ref="E17:E18"/>
    <mergeCell ref="B1:J1"/>
    <mergeCell ref="B3:D4"/>
    <mergeCell ref="J3:J4"/>
    <mergeCell ref="B11:D11"/>
    <mergeCell ref="D17:D18"/>
    <mergeCell ref="C5:D5"/>
    <mergeCell ref="C6:D6"/>
    <mergeCell ref="C7:D7"/>
    <mergeCell ref="C8:D8"/>
  </mergeCells>
  <pageMargins left="0.55000000000000004" right="0.46" top="0.51" bottom="0.49" header="0.3" footer="0.3"/>
  <pageSetup scale="79" orientation="landscape" r:id="rId1"/>
  <headerFooter>
    <oddFooter>&amp;RUpdated 7/08/2015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workbookViewId="0">
      <selection sqref="A1:XFD1048576"/>
    </sheetView>
  </sheetViews>
  <sheetFormatPr defaultRowHeight="15" x14ac:dyDescent="0.25"/>
  <cols>
    <col min="2" max="2" width="11" bestFit="1" customWidth="1"/>
    <col min="3" max="3" width="12.5703125" customWidth="1"/>
    <col min="4" max="4" width="45.28515625" customWidth="1"/>
    <col min="5" max="5" width="14.28515625" bestFit="1" customWidth="1"/>
    <col min="6" max="6" width="13.5703125" bestFit="1" customWidth="1"/>
    <col min="7" max="7" width="14.5703125" bestFit="1" customWidth="1"/>
    <col min="8" max="8" width="14.7109375" bestFit="1" customWidth="1"/>
    <col min="9" max="9" width="10.7109375" bestFit="1" customWidth="1"/>
    <col min="10" max="10" width="10.140625" customWidth="1"/>
  </cols>
  <sheetData>
    <row r="1" spans="2:10" ht="28.5" thickBot="1" x14ac:dyDescent="0.55000000000000004">
      <c r="B1" s="153" t="s">
        <v>40</v>
      </c>
      <c r="C1" s="154"/>
      <c r="D1" s="154"/>
      <c r="E1" s="154"/>
      <c r="F1" s="154"/>
      <c r="G1" s="154"/>
      <c r="H1" s="154"/>
      <c r="I1" s="154"/>
      <c r="J1" s="155"/>
    </row>
    <row r="2" spans="2:10" ht="7.9" customHeight="1" thickBot="1" x14ac:dyDescent="0.45">
      <c r="B2" s="1"/>
      <c r="C2" s="1"/>
      <c r="D2" s="2"/>
      <c r="E2" s="2"/>
      <c r="F2" s="3"/>
      <c r="G2" s="2"/>
      <c r="H2" s="2"/>
      <c r="I2" s="3"/>
    </row>
    <row r="3" spans="2:10" x14ac:dyDescent="0.25">
      <c r="B3" s="156" t="s">
        <v>0</v>
      </c>
      <c r="C3" s="157"/>
      <c r="D3" s="157"/>
      <c r="E3" s="4" t="s">
        <v>35</v>
      </c>
      <c r="F3" s="4" t="s">
        <v>1</v>
      </c>
      <c r="G3" s="5" t="s">
        <v>2</v>
      </c>
      <c r="H3" s="5" t="s">
        <v>3</v>
      </c>
      <c r="I3" s="6" t="s">
        <v>4</v>
      </c>
      <c r="J3" s="160" t="s">
        <v>5</v>
      </c>
    </row>
    <row r="4" spans="2:10" ht="25.9" customHeight="1" x14ac:dyDescent="0.25">
      <c r="B4" s="158"/>
      <c r="C4" s="159"/>
      <c r="D4" s="159"/>
      <c r="E4" s="7" t="s">
        <v>6</v>
      </c>
      <c r="F4" s="7" t="s">
        <v>6</v>
      </c>
      <c r="G4" s="8" t="s">
        <v>7</v>
      </c>
      <c r="H4" s="8" t="s">
        <v>7</v>
      </c>
      <c r="I4" s="9" t="s">
        <v>8</v>
      </c>
      <c r="J4" s="161"/>
    </row>
    <row r="5" spans="2:10" ht="15.75" x14ac:dyDescent="0.25">
      <c r="B5" s="38"/>
      <c r="C5" s="149" t="s">
        <v>9</v>
      </c>
      <c r="D5" s="150"/>
      <c r="E5" s="10">
        <v>0.1258</v>
      </c>
      <c r="F5" s="10">
        <v>0.1258</v>
      </c>
      <c r="G5" s="11">
        <v>0.1305</v>
      </c>
      <c r="H5" s="11">
        <v>0.1305</v>
      </c>
      <c r="I5" s="10">
        <v>1.2999999999999999E-2</v>
      </c>
      <c r="J5" s="12"/>
    </row>
    <row r="6" spans="2:10" ht="15.75" x14ac:dyDescent="0.25">
      <c r="B6" s="38"/>
      <c r="C6" s="149" t="s">
        <v>10</v>
      </c>
      <c r="D6" s="150"/>
      <c r="E6" s="13"/>
      <c r="F6" s="13"/>
      <c r="G6" s="14">
        <v>6.2E-2</v>
      </c>
      <c r="H6" s="14">
        <v>6.2E-2</v>
      </c>
      <c r="I6" s="15"/>
      <c r="J6" s="12"/>
    </row>
    <row r="7" spans="2:10" ht="15.75" x14ac:dyDescent="0.25">
      <c r="B7" s="38"/>
      <c r="C7" s="149" t="s">
        <v>11</v>
      </c>
      <c r="D7" s="150"/>
      <c r="E7" s="14">
        <v>1.4500000000000001E-2</v>
      </c>
      <c r="F7" s="14">
        <v>1.4500000000000001E-2</v>
      </c>
      <c r="G7" s="14">
        <v>1.4500000000000001E-2</v>
      </c>
      <c r="H7" s="14">
        <v>1.4500000000000001E-2</v>
      </c>
      <c r="I7" s="14">
        <v>1.4500000000000001E-2</v>
      </c>
      <c r="J7" s="12"/>
    </row>
    <row r="8" spans="2:10" ht="15.75" x14ac:dyDescent="0.25">
      <c r="B8" s="38"/>
      <c r="C8" s="149" t="s">
        <v>12</v>
      </c>
      <c r="D8" s="150"/>
      <c r="E8" s="10">
        <f t="shared" ref="E8:F10" si="0">+G8</f>
        <v>5.0000000000000001E-4</v>
      </c>
      <c r="F8" s="10">
        <f t="shared" si="0"/>
        <v>5.0000000000000001E-4</v>
      </c>
      <c r="G8" s="10">
        <v>5.0000000000000001E-4</v>
      </c>
      <c r="H8" s="10">
        <v>5.0000000000000001E-4</v>
      </c>
      <c r="I8" s="10">
        <f>+E8</f>
        <v>5.0000000000000001E-4</v>
      </c>
      <c r="J8" s="12"/>
    </row>
    <row r="9" spans="2:10" ht="15.75" x14ac:dyDescent="0.25">
      <c r="B9" s="38"/>
      <c r="C9" s="149" t="s">
        <v>13</v>
      </c>
      <c r="D9" s="150"/>
      <c r="E9" s="14">
        <f t="shared" si="0"/>
        <v>2.4E-2</v>
      </c>
      <c r="F9" s="14">
        <f t="shared" si="0"/>
        <v>2.4E-2</v>
      </c>
      <c r="G9" s="16">
        <v>2.4E-2</v>
      </c>
      <c r="H9" s="16">
        <v>2.4E-2</v>
      </c>
      <c r="I9" s="14">
        <f>+E9</f>
        <v>2.4E-2</v>
      </c>
      <c r="J9" s="17">
        <f>+F9</f>
        <v>2.4E-2</v>
      </c>
    </row>
    <row r="10" spans="2:10" ht="15.75" x14ac:dyDescent="0.25">
      <c r="B10" s="38"/>
      <c r="C10" s="149" t="s">
        <v>14</v>
      </c>
      <c r="D10" s="150"/>
      <c r="E10" s="18">
        <f t="shared" si="0"/>
        <v>0.01</v>
      </c>
      <c r="F10" s="18">
        <f t="shared" si="0"/>
        <v>0.01</v>
      </c>
      <c r="G10" s="18">
        <v>0.01</v>
      </c>
      <c r="H10" s="18">
        <v>0.01</v>
      </c>
      <c r="I10" s="18">
        <f>+E10</f>
        <v>0.01</v>
      </c>
      <c r="J10" s="19">
        <f>+F10</f>
        <v>0.01</v>
      </c>
    </row>
    <row r="11" spans="2:10" ht="16.5" thickBot="1" x14ac:dyDescent="0.3">
      <c r="B11" s="162" t="s">
        <v>15</v>
      </c>
      <c r="C11" s="163"/>
      <c r="D11" s="163"/>
      <c r="E11" s="20">
        <f t="shared" ref="E11:J11" si="1">SUM(E5:E10)</f>
        <v>0.17480000000000001</v>
      </c>
      <c r="F11" s="20">
        <f t="shared" si="1"/>
        <v>0.17480000000000001</v>
      </c>
      <c r="G11" s="21">
        <f t="shared" si="1"/>
        <v>0.24150000000000002</v>
      </c>
      <c r="H11" s="21">
        <f t="shared" si="1"/>
        <v>0.24150000000000002</v>
      </c>
      <c r="I11" s="22">
        <f t="shared" si="1"/>
        <v>6.2000000000000006E-2</v>
      </c>
      <c r="J11" s="23">
        <f t="shared" si="1"/>
        <v>3.4000000000000002E-2</v>
      </c>
    </row>
    <row r="12" spans="2:10" ht="15.75" x14ac:dyDescent="0.25">
      <c r="B12" s="1"/>
      <c r="C12" s="1"/>
      <c r="D12" s="24"/>
      <c r="E12" s="25"/>
      <c r="G12" s="26"/>
      <c r="H12" s="27"/>
    </row>
    <row r="13" spans="2:10" ht="16.5" thickBot="1" x14ac:dyDescent="0.3">
      <c r="B13" s="1"/>
      <c r="C13" s="1"/>
      <c r="D13" s="28" t="s">
        <v>16</v>
      </c>
      <c r="E13" s="25"/>
      <c r="G13" s="26"/>
      <c r="H13" s="27"/>
    </row>
    <row r="14" spans="2:10" x14ac:dyDescent="0.25">
      <c r="B14" s="1"/>
      <c r="C14" s="1"/>
      <c r="D14" s="29" t="s">
        <v>17</v>
      </c>
      <c r="E14" s="30"/>
      <c r="H14" s="31"/>
    </row>
    <row r="15" spans="2:10" x14ac:dyDescent="0.25">
      <c r="B15" s="1"/>
      <c r="C15" s="1"/>
      <c r="D15" s="32" t="s">
        <v>18</v>
      </c>
      <c r="G15" s="33"/>
      <c r="H15" s="34"/>
    </row>
    <row r="16" spans="2:10" ht="15.75" thickBot="1" x14ac:dyDescent="0.3">
      <c r="B16" s="1"/>
      <c r="C16" s="1"/>
    </row>
    <row r="17" spans="2:7" ht="15.75" thickBot="1" x14ac:dyDescent="0.3">
      <c r="B17" s="35" t="s">
        <v>19</v>
      </c>
      <c r="C17" s="35" t="s">
        <v>19</v>
      </c>
      <c r="D17" s="151" t="s">
        <v>20</v>
      </c>
      <c r="E17" s="151" t="s">
        <v>21</v>
      </c>
      <c r="G17" s="53"/>
    </row>
    <row r="18" spans="2:7" ht="26.25" x14ac:dyDescent="0.25">
      <c r="B18" s="35" t="s">
        <v>22</v>
      </c>
      <c r="C18" s="54" t="s">
        <v>23</v>
      </c>
      <c r="D18" s="152"/>
      <c r="E18" s="152"/>
    </row>
    <row r="19" spans="2:7" x14ac:dyDescent="0.25">
      <c r="B19" s="45">
        <v>3111</v>
      </c>
      <c r="C19" s="45">
        <v>3115</v>
      </c>
      <c r="D19" s="46" t="s">
        <v>24</v>
      </c>
      <c r="E19" s="47">
        <v>0.1258</v>
      </c>
    </row>
    <row r="20" spans="2:7" x14ac:dyDescent="0.25">
      <c r="B20" s="45">
        <v>3211</v>
      </c>
      <c r="C20" s="45">
        <v>3215</v>
      </c>
      <c r="D20" s="46" t="s">
        <v>25</v>
      </c>
      <c r="E20" s="48">
        <v>0.1305</v>
      </c>
    </row>
    <row r="21" spans="2:7" x14ac:dyDescent="0.25">
      <c r="B21" s="45">
        <v>3331</v>
      </c>
      <c r="C21" s="45">
        <v>3335</v>
      </c>
      <c r="D21" s="46" t="s">
        <v>26</v>
      </c>
      <c r="E21" s="47">
        <v>1.2999999999999999E-2</v>
      </c>
    </row>
    <row r="22" spans="2:7" x14ac:dyDescent="0.25">
      <c r="B22" s="45">
        <v>3311</v>
      </c>
      <c r="C22" s="45">
        <v>3315</v>
      </c>
      <c r="D22" s="46" t="s">
        <v>10</v>
      </c>
      <c r="E22" s="47">
        <v>6.2E-2</v>
      </c>
    </row>
    <row r="23" spans="2:7" x14ac:dyDescent="0.25">
      <c r="B23" s="45">
        <v>3321</v>
      </c>
      <c r="C23" s="45">
        <v>3325</v>
      </c>
      <c r="D23" s="46" t="s">
        <v>27</v>
      </c>
      <c r="E23" s="47">
        <v>1.4500000000000001E-2</v>
      </c>
    </row>
    <row r="24" spans="2:7" x14ac:dyDescent="0.25">
      <c r="B24" s="45">
        <v>3511</v>
      </c>
      <c r="C24" s="45">
        <v>3515</v>
      </c>
      <c r="D24" s="46" t="s">
        <v>12</v>
      </c>
      <c r="E24" s="47">
        <v>5.0000000000000001E-4</v>
      </c>
      <c r="G24" s="36"/>
    </row>
    <row r="25" spans="2:7" x14ac:dyDescent="0.25">
      <c r="B25" s="45">
        <v>3611</v>
      </c>
      <c r="C25" s="45">
        <v>3615</v>
      </c>
      <c r="D25" s="46" t="s">
        <v>28</v>
      </c>
      <c r="E25" s="47">
        <v>2.4E-2</v>
      </c>
      <c r="G25" s="36"/>
    </row>
    <row r="26" spans="2:7" x14ac:dyDescent="0.25">
      <c r="B26" s="45">
        <v>3431</v>
      </c>
      <c r="C26" s="45">
        <v>3435</v>
      </c>
      <c r="D26" s="46" t="s">
        <v>29</v>
      </c>
      <c r="E26" s="47">
        <v>0.01</v>
      </c>
      <c r="G26" s="36"/>
    </row>
    <row r="27" spans="2:7" ht="39" x14ac:dyDescent="0.25">
      <c r="B27" s="52">
        <v>3911</v>
      </c>
      <c r="C27" s="52">
        <v>3915</v>
      </c>
      <c r="D27" s="49" t="s">
        <v>30</v>
      </c>
      <c r="E27" s="50"/>
    </row>
    <row r="28" spans="2:7" ht="26.25" x14ac:dyDescent="0.25">
      <c r="B28" s="52">
        <v>3411</v>
      </c>
      <c r="C28" s="52">
        <v>3415</v>
      </c>
      <c r="D28" s="49" t="s">
        <v>39</v>
      </c>
      <c r="E28" s="51"/>
    </row>
    <row r="29" spans="2:7" x14ac:dyDescent="0.25">
      <c r="B29" s="1"/>
      <c r="C29" s="1"/>
    </row>
    <row r="30" spans="2:7" ht="26.25" x14ac:dyDescent="0.25">
      <c r="B30" s="1"/>
      <c r="C30" s="1"/>
      <c r="D30" s="37" t="s">
        <v>31</v>
      </c>
    </row>
    <row r="31" spans="2:7" ht="15.75" thickBot="1" x14ac:dyDescent="0.3">
      <c r="B31" s="1"/>
      <c r="C31" s="1"/>
    </row>
    <row r="32" spans="2:7" ht="15.75" thickBot="1" x14ac:dyDescent="0.3">
      <c r="D32" s="42" t="s">
        <v>36</v>
      </c>
      <c r="E32" s="43" t="s">
        <v>38</v>
      </c>
    </row>
    <row r="33" spans="4:5" x14ac:dyDescent="0.25">
      <c r="D33" s="38" t="s">
        <v>32</v>
      </c>
      <c r="E33" s="39">
        <v>25517.64</v>
      </c>
    </row>
    <row r="34" spans="4:5" x14ac:dyDescent="0.25">
      <c r="D34" s="38" t="s">
        <v>33</v>
      </c>
      <c r="E34" s="39">
        <v>26430.36</v>
      </c>
    </row>
    <row r="35" spans="4:5" ht="15.75" thickBot="1" x14ac:dyDescent="0.3">
      <c r="D35" s="40" t="s">
        <v>34</v>
      </c>
      <c r="E35" s="41">
        <v>30699.48</v>
      </c>
    </row>
  </sheetData>
  <mergeCells count="12">
    <mergeCell ref="E17:E18"/>
    <mergeCell ref="B1:J1"/>
    <mergeCell ref="B3:D4"/>
    <mergeCell ref="J3:J4"/>
    <mergeCell ref="C5:D5"/>
    <mergeCell ref="C6:D6"/>
    <mergeCell ref="C7:D7"/>
    <mergeCell ref="C8:D8"/>
    <mergeCell ref="C9:D9"/>
    <mergeCell ref="C10:D10"/>
    <mergeCell ref="B11:D11"/>
    <mergeCell ref="D17:D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6"/>
  <sheetViews>
    <sheetView workbookViewId="0">
      <selection activeCell="H19" sqref="H19"/>
    </sheetView>
  </sheetViews>
  <sheetFormatPr defaultRowHeight="15" x14ac:dyDescent="0.25"/>
  <cols>
    <col min="1" max="1" width="3.42578125" customWidth="1"/>
    <col min="2" max="2" width="11.28515625" bestFit="1" customWidth="1"/>
    <col min="3" max="3" width="12.5703125" customWidth="1"/>
    <col min="4" max="4" width="60.85546875" customWidth="1"/>
    <col min="5" max="5" width="14.28515625" bestFit="1" customWidth="1"/>
    <col min="6" max="6" width="13.5703125" bestFit="1" customWidth="1"/>
    <col min="7" max="7" width="14.5703125" bestFit="1" customWidth="1"/>
    <col min="8" max="8" width="14.7109375" bestFit="1" customWidth="1"/>
    <col min="9" max="9" width="10.7109375" bestFit="1" customWidth="1"/>
    <col min="10" max="10" width="11" customWidth="1"/>
  </cols>
  <sheetData>
    <row r="1" spans="2:10" ht="6.75" customHeight="1" thickBot="1" x14ac:dyDescent="0.3"/>
    <row r="2" spans="2:10" ht="42" customHeight="1" thickBot="1" x14ac:dyDescent="0.65">
      <c r="B2" s="164" t="s">
        <v>50</v>
      </c>
      <c r="C2" s="165"/>
      <c r="D2" s="165"/>
      <c r="E2" s="165"/>
      <c r="F2" s="165"/>
      <c r="G2" s="165"/>
      <c r="H2" s="165"/>
      <c r="I2" s="165"/>
      <c r="J2" s="166"/>
    </row>
    <row r="3" spans="2:10" ht="7.9" customHeight="1" thickBot="1" x14ac:dyDescent="0.45">
      <c r="B3" s="1"/>
      <c r="C3" s="1"/>
      <c r="D3" s="2"/>
      <c r="E3" s="2"/>
      <c r="F3" s="3"/>
      <c r="G3" s="2"/>
      <c r="H3" s="2"/>
      <c r="I3" s="3"/>
    </row>
    <row r="4" spans="2:10" ht="15" customHeight="1" x14ac:dyDescent="0.25">
      <c r="B4" s="156" t="s">
        <v>0</v>
      </c>
      <c r="C4" s="157"/>
      <c r="D4" s="157"/>
      <c r="E4" s="4" t="s">
        <v>35</v>
      </c>
      <c r="F4" s="4" t="s">
        <v>1</v>
      </c>
      <c r="G4" s="5" t="s">
        <v>2</v>
      </c>
      <c r="H4" s="5" t="s">
        <v>3</v>
      </c>
      <c r="I4" s="6" t="s">
        <v>4</v>
      </c>
      <c r="J4" s="160" t="s">
        <v>5</v>
      </c>
    </row>
    <row r="5" spans="2:10" ht="31.5" customHeight="1" x14ac:dyDescent="0.25">
      <c r="B5" s="158"/>
      <c r="C5" s="159"/>
      <c r="D5" s="159"/>
      <c r="E5" s="7" t="s">
        <v>6</v>
      </c>
      <c r="F5" s="7" t="s">
        <v>6</v>
      </c>
      <c r="G5" s="8" t="s">
        <v>7</v>
      </c>
      <c r="H5" s="8" t="s">
        <v>7</v>
      </c>
      <c r="I5" s="56" t="s">
        <v>8</v>
      </c>
      <c r="J5" s="161"/>
    </row>
    <row r="6" spans="2:10" ht="15.75" x14ac:dyDescent="0.25">
      <c r="B6" s="38"/>
      <c r="C6" s="149" t="s">
        <v>9</v>
      </c>
      <c r="D6" s="150"/>
      <c r="E6" s="10">
        <v>0.16700000000000001</v>
      </c>
      <c r="F6" s="10">
        <v>0.16700000000000001</v>
      </c>
      <c r="G6" s="11">
        <v>0.20732999999999999</v>
      </c>
      <c r="H6" s="11">
        <v>0.20732999999999999</v>
      </c>
      <c r="I6" s="10">
        <v>1.2999999999999999E-2</v>
      </c>
      <c r="J6" s="12"/>
    </row>
    <row r="7" spans="2:10" ht="15.75" x14ac:dyDescent="0.25">
      <c r="B7" s="38"/>
      <c r="C7" s="149" t="s">
        <v>10</v>
      </c>
      <c r="D7" s="150"/>
      <c r="E7" s="13"/>
      <c r="F7" s="13"/>
      <c r="G7" s="14">
        <v>6.2E-2</v>
      </c>
      <c r="H7" s="14">
        <v>6.2E-2</v>
      </c>
      <c r="I7" s="15"/>
      <c r="J7" s="12"/>
    </row>
    <row r="8" spans="2:10" ht="15.75" x14ac:dyDescent="0.25">
      <c r="B8" s="38"/>
      <c r="C8" s="149" t="s">
        <v>11</v>
      </c>
      <c r="D8" s="150"/>
      <c r="E8" s="14">
        <v>1.4500000000000001E-2</v>
      </c>
      <c r="F8" s="14">
        <v>1.4500000000000001E-2</v>
      </c>
      <c r="G8" s="14">
        <v>1.4500000000000001E-2</v>
      </c>
      <c r="H8" s="14">
        <v>1.4500000000000001E-2</v>
      </c>
      <c r="I8" s="14">
        <v>1.4500000000000001E-2</v>
      </c>
      <c r="J8" s="12"/>
    </row>
    <row r="9" spans="2:10" ht="15.75" x14ac:dyDescent="0.25">
      <c r="B9" s="38"/>
      <c r="C9" s="149" t="s">
        <v>12</v>
      </c>
      <c r="D9" s="150"/>
      <c r="E9" s="10">
        <f t="shared" ref="E9:F9" si="0">+G9</f>
        <v>5.0000000000000001E-4</v>
      </c>
      <c r="F9" s="10">
        <f t="shared" si="0"/>
        <v>5.0000000000000001E-4</v>
      </c>
      <c r="G9" s="10">
        <v>5.0000000000000001E-4</v>
      </c>
      <c r="H9" s="10">
        <v>5.0000000000000001E-4</v>
      </c>
      <c r="I9" s="10">
        <f>+E9</f>
        <v>5.0000000000000001E-4</v>
      </c>
      <c r="J9" s="12"/>
    </row>
    <row r="10" spans="2:10" ht="15.75" x14ac:dyDescent="0.25">
      <c r="B10" s="38"/>
      <c r="C10" s="149" t="s">
        <v>13</v>
      </c>
      <c r="D10" s="150"/>
      <c r="E10" s="14">
        <v>1.4999999999999999E-2</v>
      </c>
      <c r="F10" s="14">
        <v>1.4999999999999999E-2</v>
      </c>
      <c r="G10" s="14">
        <v>1.4999999999999999E-2</v>
      </c>
      <c r="H10" s="14">
        <v>1.4999999999999999E-2</v>
      </c>
      <c r="I10" s="14">
        <v>1.4999999999999999E-2</v>
      </c>
      <c r="J10" s="14">
        <v>1.4999999999999999E-2</v>
      </c>
    </row>
    <row r="11" spans="2:10" ht="15.75" x14ac:dyDescent="0.25">
      <c r="B11" s="38"/>
      <c r="C11" s="149" t="s">
        <v>14</v>
      </c>
      <c r="D11" s="150"/>
      <c r="E11" s="18">
        <v>4.2500000000000003E-2</v>
      </c>
      <c r="F11" s="18">
        <v>4.2500000000000003E-2</v>
      </c>
      <c r="G11" s="18">
        <v>4.2500000000000003E-2</v>
      </c>
      <c r="H11" s="18">
        <v>4.2500000000000003E-2</v>
      </c>
      <c r="I11" s="18">
        <f>+E11</f>
        <v>4.2500000000000003E-2</v>
      </c>
      <c r="J11" s="57">
        <v>4.2500000000000003E-2</v>
      </c>
    </row>
    <row r="12" spans="2:10" ht="16.5" thickBot="1" x14ac:dyDescent="0.3">
      <c r="B12" s="162" t="s">
        <v>15</v>
      </c>
      <c r="C12" s="163"/>
      <c r="D12" s="163"/>
      <c r="E12" s="20">
        <f t="shared" ref="E12:J12" si="1">SUM(E6:E11)</f>
        <v>0.23950000000000002</v>
      </c>
      <c r="F12" s="20">
        <f t="shared" si="1"/>
        <v>0.23950000000000002</v>
      </c>
      <c r="G12" s="21">
        <f t="shared" si="1"/>
        <v>0.34182999999999997</v>
      </c>
      <c r="H12" s="21">
        <f t="shared" si="1"/>
        <v>0.34182999999999997</v>
      </c>
      <c r="I12" s="22">
        <f t="shared" si="1"/>
        <v>8.5499999999999993E-2</v>
      </c>
      <c r="J12" s="23">
        <f t="shared" si="1"/>
        <v>5.7500000000000002E-2</v>
      </c>
    </row>
    <row r="13" spans="2:10" ht="15.75" x14ac:dyDescent="0.25">
      <c r="B13" s="1"/>
      <c r="C13" s="1"/>
      <c r="D13" s="24"/>
      <c r="E13" s="25"/>
      <c r="G13" s="26"/>
      <c r="H13" s="27"/>
    </row>
    <row r="14" spans="2:10" ht="16.5" thickBot="1" x14ac:dyDescent="0.3">
      <c r="B14" s="1"/>
      <c r="C14" s="1"/>
      <c r="D14" s="28" t="s">
        <v>16</v>
      </c>
      <c r="E14" s="25"/>
      <c r="G14" s="26"/>
      <c r="H14" s="27"/>
    </row>
    <row r="15" spans="2:10" x14ac:dyDescent="0.25">
      <c r="B15" s="1"/>
      <c r="C15" s="1"/>
      <c r="D15" s="29" t="s">
        <v>41</v>
      </c>
      <c r="E15" s="30"/>
      <c r="H15" s="31"/>
    </row>
    <row r="16" spans="2:10" x14ac:dyDescent="0.25">
      <c r="B16" s="1"/>
      <c r="C16" s="1"/>
      <c r="D16" s="32" t="s">
        <v>47</v>
      </c>
      <c r="G16" s="33"/>
      <c r="H16" s="34"/>
    </row>
    <row r="17" spans="2:7" ht="15.75" thickBot="1" x14ac:dyDescent="0.3">
      <c r="B17" s="1"/>
      <c r="C17" s="1"/>
      <c r="G17" s="36"/>
    </row>
    <row r="18" spans="2:7" ht="15.75" thickBot="1" x14ac:dyDescent="0.3">
      <c r="B18" s="35" t="s">
        <v>19</v>
      </c>
      <c r="C18" s="35" t="s">
        <v>19</v>
      </c>
      <c r="D18" s="151" t="s">
        <v>20</v>
      </c>
      <c r="E18" s="151" t="s">
        <v>21</v>
      </c>
      <c r="G18" s="36"/>
    </row>
    <row r="19" spans="2:7" ht="26.25" x14ac:dyDescent="0.25">
      <c r="B19" s="35" t="s">
        <v>22</v>
      </c>
      <c r="C19" s="60" t="s">
        <v>23</v>
      </c>
      <c r="D19" s="152"/>
      <c r="E19" s="152"/>
      <c r="G19" s="36"/>
    </row>
    <row r="20" spans="2:7" x14ac:dyDescent="0.25">
      <c r="B20" s="61">
        <v>3111</v>
      </c>
      <c r="C20" s="45">
        <v>3115</v>
      </c>
      <c r="D20" s="46" t="s">
        <v>24</v>
      </c>
      <c r="E20" s="62">
        <v>0.16700000000000001</v>
      </c>
    </row>
    <row r="21" spans="2:7" x14ac:dyDescent="0.25">
      <c r="B21" s="61">
        <v>3211</v>
      </c>
      <c r="C21" s="45">
        <v>3215</v>
      </c>
      <c r="D21" s="46" t="s">
        <v>25</v>
      </c>
      <c r="E21" s="62">
        <v>0.20732999999999999</v>
      </c>
    </row>
    <row r="22" spans="2:7" x14ac:dyDescent="0.25">
      <c r="B22" s="61">
        <v>3331</v>
      </c>
      <c r="C22" s="45">
        <v>3335</v>
      </c>
      <c r="D22" s="46" t="s">
        <v>26</v>
      </c>
      <c r="E22" s="63">
        <v>1.2999999999999999E-2</v>
      </c>
    </row>
    <row r="23" spans="2:7" x14ac:dyDescent="0.25">
      <c r="B23" s="61">
        <v>3311</v>
      </c>
      <c r="C23" s="45">
        <v>3315</v>
      </c>
      <c r="D23" s="46" t="s">
        <v>10</v>
      </c>
      <c r="E23" s="63">
        <v>6.2E-2</v>
      </c>
    </row>
    <row r="24" spans="2:7" x14ac:dyDescent="0.25">
      <c r="B24" s="61">
        <v>3321</v>
      </c>
      <c r="C24" s="45">
        <v>3325</v>
      </c>
      <c r="D24" s="46" t="s">
        <v>27</v>
      </c>
      <c r="E24" s="63">
        <v>1.4500000000000001E-2</v>
      </c>
    </row>
    <row r="25" spans="2:7" x14ac:dyDescent="0.25">
      <c r="B25" s="61">
        <v>3511</v>
      </c>
      <c r="C25" s="45">
        <v>3515</v>
      </c>
      <c r="D25" s="46" t="s">
        <v>12</v>
      </c>
      <c r="E25" s="63">
        <v>5.0000000000000001E-4</v>
      </c>
      <c r="G25" s="36"/>
    </row>
    <row r="26" spans="2:7" x14ac:dyDescent="0.25">
      <c r="B26" s="61">
        <v>3611</v>
      </c>
      <c r="C26" s="45">
        <v>3615</v>
      </c>
      <c r="D26" s="46" t="s">
        <v>28</v>
      </c>
      <c r="E26" s="63">
        <v>1.4999999999999999E-2</v>
      </c>
      <c r="G26" s="36"/>
    </row>
    <row r="27" spans="2:7" x14ac:dyDescent="0.25">
      <c r="B27" s="61">
        <v>3431</v>
      </c>
      <c r="C27" s="45">
        <v>3435</v>
      </c>
      <c r="D27" s="46" t="s">
        <v>29</v>
      </c>
      <c r="E27" s="63">
        <v>4.2500000000000003E-2</v>
      </c>
      <c r="G27" s="36"/>
    </row>
    <row r="28" spans="2:7" ht="39" x14ac:dyDescent="0.25">
      <c r="B28" s="64">
        <v>3911</v>
      </c>
      <c r="C28" s="52">
        <v>3915</v>
      </c>
      <c r="D28" s="55" t="s">
        <v>45</v>
      </c>
      <c r="E28" s="65" t="s">
        <v>52</v>
      </c>
    </row>
    <row r="29" spans="2:7" ht="27" thickBot="1" x14ac:dyDescent="0.3">
      <c r="B29" s="66">
        <v>3411</v>
      </c>
      <c r="C29" s="67">
        <v>3415</v>
      </c>
      <c r="D29" s="68" t="s">
        <v>42</v>
      </c>
      <c r="E29" s="69" t="s">
        <v>52</v>
      </c>
    </row>
    <row r="30" spans="2:7" x14ac:dyDescent="0.25">
      <c r="B30" s="1"/>
      <c r="C30" s="1"/>
    </row>
    <row r="31" spans="2:7" ht="26.25" x14ac:dyDescent="0.25">
      <c r="B31" s="1"/>
      <c r="C31" s="1"/>
      <c r="D31" s="58" t="s">
        <v>31</v>
      </c>
    </row>
    <row r="32" spans="2:7" ht="15.75" thickBot="1" x14ac:dyDescent="0.3">
      <c r="B32" s="1"/>
      <c r="C32" s="1"/>
    </row>
    <row r="33" spans="4:6" x14ac:dyDescent="0.25">
      <c r="D33" s="70" t="s">
        <v>49</v>
      </c>
      <c r="E33" s="71" t="s">
        <v>48</v>
      </c>
      <c r="F33" s="59" t="s">
        <v>51</v>
      </c>
    </row>
    <row r="34" spans="4:6" x14ac:dyDescent="0.25">
      <c r="D34" s="72" t="s">
        <v>44</v>
      </c>
      <c r="E34" s="73">
        <v>17839</v>
      </c>
    </row>
    <row r="35" spans="4:6" x14ac:dyDescent="0.25">
      <c r="D35" s="72" t="s">
        <v>43</v>
      </c>
      <c r="E35" s="73">
        <v>19300</v>
      </c>
    </row>
    <row r="36" spans="4:6" ht="15.75" thickBot="1" x14ac:dyDescent="0.3">
      <c r="D36" s="74" t="s">
        <v>46</v>
      </c>
      <c r="E36" s="75">
        <f>19923+3320</f>
        <v>23243</v>
      </c>
    </row>
  </sheetData>
  <mergeCells count="12">
    <mergeCell ref="C10:D10"/>
    <mergeCell ref="C11:D11"/>
    <mergeCell ref="B12:D12"/>
    <mergeCell ref="D18:D19"/>
    <mergeCell ref="E18:E19"/>
    <mergeCell ref="C8:D8"/>
    <mergeCell ref="C9:D9"/>
    <mergeCell ref="B2:J2"/>
    <mergeCell ref="J4:J5"/>
    <mergeCell ref="B4:D5"/>
    <mergeCell ref="C6:D6"/>
    <mergeCell ref="C7:D7"/>
  </mergeCells>
  <pageMargins left="0.7" right="0.7" top="0.75" bottom="0.75" header="0.3" footer="0.3"/>
  <pageSetup scale="73" orientation="landscape" r:id="rId1"/>
  <headerFooter>
    <oddFooter>&amp;RUpdated 5/29/19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I25" sqref="I25"/>
    </sheetView>
  </sheetViews>
  <sheetFormatPr defaultRowHeight="15" x14ac:dyDescent="0.25"/>
  <cols>
    <col min="1" max="1" width="11.28515625" bestFit="1" customWidth="1"/>
    <col min="2" max="2" width="11.5703125" bestFit="1" customWidth="1"/>
    <col min="3" max="3" width="66.140625" bestFit="1" customWidth="1"/>
    <col min="4" max="4" width="14.28515625" bestFit="1" customWidth="1"/>
    <col min="5" max="5" width="13.5703125" bestFit="1" customWidth="1"/>
    <col min="6" max="6" width="14.5703125" bestFit="1" customWidth="1"/>
    <col min="7" max="7" width="14.7109375" bestFit="1" customWidth="1"/>
    <col min="8" max="8" width="13.140625" customWidth="1"/>
    <col min="9" max="9" width="10.140625" bestFit="1" customWidth="1"/>
    <col min="10" max="10" width="10.7109375" customWidth="1"/>
  </cols>
  <sheetData>
    <row r="1" spans="1:10" ht="6.75" customHeight="1" thickBot="1" x14ac:dyDescent="0.3"/>
    <row r="2" spans="1:10" ht="42" customHeight="1" thickBot="1" x14ac:dyDescent="0.65">
      <c r="A2" s="164" t="s">
        <v>50</v>
      </c>
      <c r="B2" s="165"/>
      <c r="C2" s="165"/>
      <c r="D2" s="165"/>
      <c r="E2" s="165"/>
      <c r="F2" s="165"/>
      <c r="G2" s="165"/>
      <c r="H2" s="165"/>
      <c r="I2" s="165"/>
      <c r="J2" s="166"/>
    </row>
    <row r="3" spans="1:10" ht="7.9" customHeight="1" thickBot="1" x14ac:dyDescent="0.45">
      <c r="A3" s="1"/>
      <c r="B3" s="1"/>
      <c r="C3" s="2"/>
      <c r="D3" s="2"/>
      <c r="E3" s="3"/>
      <c r="F3" s="2"/>
      <c r="G3" s="2"/>
      <c r="H3" s="3"/>
      <c r="I3" s="3"/>
    </row>
    <row r="4" spans="1:10" ht="38.25" x14ac:dyDescent="0.25">
      <c r="A4" s="80" t="s">
        <v>19</v>
      </c>
      <c r="B4" s="81" t="s">
        <v>19</v>
      </c>
      <c r="C4" s="82"/>
      <c r="D4" s="83" t="s">
        <v>35</v>
      </c>
      <c r="E4" s="83" t="s">
        <v>1</v>
      </c>
      <c r="F4" s="84" t="s">
        <v>2</v>
      </c>
      <c r="G4" s="85" t="s">
        <v>59</v>
      </c>
      <c r="H4" s="86" t="s">
        <v>57</v>
      </c>
      <c r="I4" s="171" t="s">
        <v>60</v>
      </c>
      <c r="J4" s="167" t="s">
        <v>61</v>
      </c>
    </row>
    <row r="5" spans="1:10" ht="31.5" customHeight="1" x14ac:dyDescent="0.25">
      <c r="A5" s="87" t="s">
        <v>22</v>
      </c>
      <c r="B5" s="88" t="s">
        <v>23</v>
      </c>
      <c r="C5" s="89" t="s">
        <v>20</v>
      </c>
      <c r="D5" s="90" t="s">
        <v>6</v>
      </c>
      <c r="E5" s="90" t="s">
        <v>6</v>
      </c>
      <c r="F5" s="91" t="s">
        <v>7</v>
      </c>
      <c r="G5" s="105" t="s">
        <v>7</v>
      </c>
      <c r="H5" s="92" t="s">
        <v>8</v>
      </c>
      <c r="I5" s="172"/>
      <c r="J5" s="168"/>
    </row>
    <row r="6" spans="1:10" ht="15.75" x14ac:dyDescent="0.25">
      <c r="A6" s="61">
        <v>3111</v>
      </c>
      <c r="B6" s="45">
        <v>3115</v>
      </c>
      <c r="C6" s="93" t="s">
        <v>53</v>
      </c>
      <c r="D6" s="95">
        <v>0.17100000000000001</v>
      </c>
      <c r="E6" s="95">
        <v>0.17100000000000001</v>
      </c>
      <c r="F6" s="107"/>
      <c r="G6" s="107"/>
      <c r="H6" s="107"/>
      <c r="I6" s="108"/>
      <c r="J6" s="109"/>
    </row>
    <row r="7" spans="1:10" ht="15.75" x14ac:dyDescent="0.25">
      <c r="A7" s="61">
        <v>3211</v>
      </c>
      <c r="B7" s="45">
        <v>3215</v>
      </c>
      <c r="C7" s="93" t="s">
        <v>54</v>
      </c>
      <c r="D7" s="110"/>
      <c r="E7" s="110"/>
      <c r="F7" s="111">
        <v>0.19721</v>
      </c>
      <c r="G7" s="111">
        <v>0.19721</v>
      </c>
      <c r="H7" s="107"/>
      <c r="I7" s="108"/>
      <c r="J7" s="109"/>
    </row>
    <row r="8" spans="1:10" ht="15.75" x14ac:dyDescent="0.25">
      <c r="A8" s="61">
        <v>3331</v>
      </c>
      <c r="B8" s="45">
        <v>3335</v>
      </c>
      <c r="C8" s="93" t="s">
        <v>55</v>
      </c>
      <c r="D8" s="110"/>
      <c r="E8" s="110"/>
      <c r="F8" s="111"/>
      <c r="G8" s="111"/>
      <c r="H8" s="95">
        <v>1.2999999999999999E-2</v>
      </c>
      <c r="I8" s="112"/>
      <c r="J8" s="113"/>
    </row>
    <row r="9" spans="1:10" ht="15.75" x14ac:dyDescent="0.25">
      <c r="A9" s="61">
        <v>3311</v>
      </c>
      <c r="B9" s="45">
        <v>3315</v>
      </c>
      <c r="C9" s="93" t="s">
        <v>10</v>
      </c>
      <c r="D9" s="94"/>
      <c r="E9" s="94"/>
      <c r="F9" s="95">
        <v>6.2E-2</v>
      </c>
      <c r="G9" s="95">
        <v>6.2E-2</v>
      </c>
      <c r="H9" s="96"/>
      <c r="I9" s="95"/>
      <c r="J9" s="97">
        <v>6.2E-2</v>
      </c>
    </row>
    <row r="10" spans="1:10" ht="15.75" x14ac:dyDescent="0.25">
      <c r="A10" s="61">
        <v>3321</v>
      </c>
      <c r="B10" s="45">
        <v>3325</v>
      </c>
      <c r="C10" s="93" t="s">
        <v>11</v>
      </c>
      <c r="D10" s="95">
        <v>1.4500000000000001E-2</v>
      </c>
      <c r="E10" s="95">
        <v>1.4500000000000001E-2</v>
      </c>
      <c r="F10" s="95">
        <v>1.4500000000000001E-2</v>
      </c>
      <c r="G10" s="95">
        <v>1.4500000000000001E-2</v>
      </c>
      <c r="H10" s="95">
        <v>1.4500000000000001E-2</v>
      </c>
      <c r="I10" s="95"/>
      <c r="J10" s="97">
        <v>1.4500000000000001E-2</v>
      </c>
    </row>
    <row r="11" spans="1:10" ht="15.75" x14ac:dyDescent="0.25">
      <c r="A11" s="61">
        <v>3431</v>
      </c>
      <c r="B11" s="45">
        <v>3435</v>
      </c>
      <c r="C11" s="93" t="s">
        <v>14</v>
      </c>
      <c r="D11" s="95">
        <v>2.75E-2</v>
      </c>
      <c r="E11" s="95">
        <v>2.75E-2</v>
      </c>
      <c r="F11" s="95">
        <v>2.75E-2</v>
      </c>
      <c r="G11" s="95">
        <v>2.75E-2</v>
      </c>
      <c r="H11" s="95">
        <v>2.75E-2</v>
      </c>
      <c r="I11" s="95">
        <v>2.75E-2</v>
      </c>
      <c r="J11" s="97">
        <v>2.75E-2</v>
      </c>
    </row>
    <row r="12" spans="1:10" ht="15.75" x14ac:dyDescent="0.25">
      <c r="A12" s="61">
        <v>3511</v>
      </c>
      <c r="B12" s="45">
        <v>3515</v>
      </c>
      <c r="C12" s="93" t="s">
        <v>12</v>
      </c>
      <c r="D12" s="95">
        <f t="shared" ref="D12:E12" si="0">+F12</f>
        <v>5.0000000000000001E-4</v>
      </c>
      <c r="E12" s="95">
        <f t="shared" si="0"/>
        <v>5.0000000000000001E-4</v>
      </c>
      <c r="F12" s="95">
        <v>5.0000000000000001E-4</v>
      </c>
      <c r="G12" s="95">
        <v>5.0000000000000001E-4</v>
      </c>
      <c r="H12" s="95">
        <f>+D12</f>
        <v>5.0000000000000001E-4</v>
      </c>
      <c r="I12" s="112"/>
      <c r="J12" s="113"/>
    </row>
    <row r="13" spans="1:10" ht="15.75" x14ac:dyDescent="0.25">
      <c r="A13" s="61">
        <v>3611</v>
      </c>
      <c r="B13" s="45">
        <v>3615</v>
      </c>
      <c r="C13" s="93" t="s">
        <v>13</v>
      </c>
      <c r="D13" s="95">
        <v>1.4999999999999999E-2</v>
      </c>
      <c r="E13" s="95">
        <v>1.4999999999999999E-2</v>
      </c>
      <c r="F13" s="95">
        <v>1.4999999999999999E-2</v>
      </c>
      <c r="G13" s="95">
        <v>1.4999999999999999E-2</v>
      </c>
      <c r="H13" s="95">
        <v>1.4999999999999999E-2</v>
      </c>
      <c r="I13" s="95">
        <v>1.4999999999999999E-2</v>
      </c>
      <c r="J13" s="97">
        <v>1.4999999999999999E-2</v>
      </c>
    </row>
    <row r="14" spans="1:10" ht="39" x14ac:dyDescent="0.25">
      <c r="A14" s="64">
        <v>3911</v>
      </c>
      <c r="B14" s="52">
        <v>3915</v>
      </c>
      <c r="C14" s="55" t="s">
        <v>65</v>
      </c>
      <c r="D14" s="98" t="s">
        <v>56</v>
      </c>
      <c r="E14" s="95"/>
      <c r="F14" s="98" t="s">
        <v>56</v>
      </c>
      <c r="G14" s="95"/>
      <c r="H14" s="95"/>
      <c r="I14" s="99"/>
      <c r="J14" s="100"/>
    </row>
    <row r="15" spans="1:10" ht="26.25" x14ac:dyDescent="0.25">
      <c r="A15" s="64">
        <v>3411</v>
      </c>
      <c r="B15" s="52">
        <v>3415</v>
      </c>
      <c r="C15" s="49" t="s">
        <v>42</v>
      </c>
      <c r="D15" s="98" t="s">
        <v>56</v>
      </c>
      <c r="E15" s="95"/>
      <c r="F15" s="98" t="s">
        <v>56</v>
      </c>
      <c r="G15" s="95"/>
      <c r="H15" s="95"/>
      <c r="I15" s="99"/>
      <c r="J15" s="100"/>
    </row>
    <row r="16" spans="1:10" ht="16.5" thickBot="1" x14ac:dyDescent="0.3">
      <c r="A16" s="169" t="s">
        <v>15</v>
      </c>
      <c r="B16" s="170"/>
      <c r="C16" s="170"/>
      <c r="D16" s="101">
        <f t="shared" ref="D16:J16" si="1">SUM(D6:D13)</f>
        <v>0.22850000000000004</v>
      </c>
      <c r="E16" s="101">
        <f t="shared" si="1"/>
        <v>0.22850000000000004</v>
      </c>
      <c r="F16" s="106">
        <f t="shared" si="1"/>
        <v>0.31671000000000005</v>
      </c>
      <c r="G16" s="106">
        <f t="shared" si="1"/>
        <v>0.31671000000000005</v>
      </c>
      <c r="H16" s="104">
        <f t="shared" si="1"/>
        <v>7.0500000000000007E-2</v>
      </c>
      <c r="I16" s="102">
        <f t="shared" si="1"/>
        <v>4.2499999999999996E-2</v>
      </c>
      <c r="J16" s="103">
        <f t="shared" si="1"/>
        <v>0.11899999999999999</v>
      </c>
    </row>
    <row r="17" spans="1:7" ht="15.75" x14ac:dyDescent="0.25">
      <c r="A17" s="1"/>
      <c r="B17" s="1"/>
      <c r="C17" s="24"/>
      <c r="D17" s="25"/>
      <c r="F17" s="26"/>
      <c r="G17" s="27"/>
    </row>
    <row r="18" spans="1:7" ht="16.5" thickBot="1" x14ac:dyDescent="0.3">
      <c r="A18" s="1"/>
      <c r="B18" s="1"/>
      <c r="C18" s="28" t="s">
        <v>16</v>
      </c>
      <c r="D18" s="25"/>
      <c r="F18" s="26"/>
      <c r="G18" s="27"/>
    </row>
    <row r="19" spans="1:7" x14ac:dyDescent="0.25">
      <c r="A19" s="1"/>
      <c r="B19" s="1"/>
      <c r="C19" s="29" t="s">
        <v>64</v>
      </c>
      <c r="D19" s="30"/>
      <c r="F19" t="s">
        <v>92</v>
      </c>
      <c r="G19" s="31"/>
    </row>
    <row r="20" spans="1:7" x14ac:dyDescent="0.25">
      <c r="A20" s="1"/>
      <c r="B20" s="1"/>
      <c r="C20" s="32" t="s">
        <v>66</v>
      </c>
      <c r="F20" s="33" t="s">
        <v>93</v>
      </c>
      <c r="G20" s="34"/>
    </row>
    <row r="21" spans="1:7" x14ac:dyDescent="0.25">
      <c r="A21" s="1"/>
      <c r="B21" s="1"/>
      <c r="F21" s="36"/>
    </row>
    <row r="22" spans="1:7" x14ac:dyDescent="0.25">
      <c r="A22" s="1"/>
      <c r="B22" s="1"/>
    </row>
    <row r="23" spans="1:7" ht="26.25" x14ac:dyDescent="0.25">
      <c r="A23" s="1"/>
      <c r="B23" s="1"/>
      <c r="C23" s="58" t="s">
        <v>63</v>
      </c>
    </row>
    <row r="24" spans="1:7" ht="15.75" thickBot="1" x14ac:dyDescent="0.3">
      <c r="A24" s="1"/>
      <c r="B24" s="1"/>
    </row>
    <row r="25" spans="1:7" x14ac:dyDescent="0.25">
      <c r="C25" s="70" t="s">
        <v>69</v>
      </c>
      <c r="D25" s="78" t="s">
        <v>58</v>
      </c>
      <c r="E25" s="59"/>
    </row>
    <row r="26" spans="1:7" x14ac:dyDescent="0.25">
      <c r="C26" s="72" t="s">
        <v>44</v>
      </c>
      <c r="D26" s="76">
        <v>18766</v>
      </c>
      <c r="E26" s="79"/>
    </row>
    <row r="27" spans="1:7" x14ac:dyDescent="0.25">
      <c r="C27" s="72" t="s">
        <v>67</v>
      </c>
      <c r="D27" s="76">
        <v>20055</v>
      </c>
      <c r="E27" s="79"/>
    </row>
    <row r="28" spans="1:7" x14ac:dyDescent="0.25">
      <c r="C28" s="72" t="s">
        <v>68</v>
      </c>
      <c r="D28" s="115">
        <v>20470</v>
      </c>
      <c r="E28" s="79"/>
    </row>
    <row r="29" spans="1:7" ht="15.75" thickBot="1" x14ac:dyDescent="0.3">
      <c r="C29" s="74" t="s">
        <v>70</v>
      </c>
      <c r="D29" s="77">
        <v>20831</v>
      </c>
      <c r="E29" s="79"/>
    </row>
    <row r="31" spans="1:7" ht="15.75" x14ac:dyDescent="0.25">
      <c r="C31" s="114" t="s">
        <v>62</v>
      </c>
    </row>
  </sheetData>
  <mergeCells count="4">
    <mergeCell ref="A2:J2"/>
    <mergeCell ref="J4:J5"/>
    <mergeCell ref="A16:C16"/>
    <mergeCell ref="I4:I5"/>
  </mergeCells>
  <pageMargins left="0" right="0" top="0.75" bottom="0.75" header="0.3" footer="0.3"/>
  <pageSetup scale="73" orientation="landscape" r:id="rId1"/>
  <headerFooter>
    <oddFooter>&amp;RUpdated 7/9/19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workbookViewId="0">
      <selection activeCell="E29" sqref="E29"/>
    </sheetView>
  </sheetViews>
  <sheetFormatPr defaultRowHeight="15" x14ac:dyDescent="0.25"/>
  <cols>
    <col min="1" max="1" width="20.140625" customWidth="1"/>
    <col min="2" max="2" width="5.140625" customWidth="1"/>
    <col min="3" max="3" width="16.42578125" bestFit="1" customWidth="1"/>
    <col min="4" max="4" width="8.28515625" customWidth="1"/>
    <col min="5" max="5" width="11.7109375" customWidth="1"/>
    <col min="6" max="6" width="8.42578125" customWidth="1"/>
    <col min="7" max="7" width="9.140625" customWidth="1"/>
    <col min="8" max="8" width="20.7109375" customWidth="1"/>
    <col min="9" max="9" width="4.85546875" customWidth="1"/>
    <col min="10" max="10" width="16.42578125" bestFit="1" customWidth="1"/>
    <col min="11" max="11" width="7" hidden="1" customWidth="1"/>
    <col min="12" max="12" width="10.5703125" bestFit="1" customWidth="1"/>
    <col min="13" max="13" width="7.140625" bestFit="1" customWidth="1"/>
    <col min="14" max="14" width="2.140625" customWidth="1"/>
    <col min="15" max="15" width="20.42578125" hidden="1" customWidth="1"/>
    <col min="16" max="16" width="5.85546875" hidden="1" customWidth="1"/>
    <col min="17" max="17" width="15.42578125" hidden="1" customWidth="1"/>
    <col min="18" max="18" width="0" hidden="1" customWidth="1"/>
    <col min="19" max="19" width="10.5703125" hidden="1" customWidth="1"/>
    <col min="20" max="20" width="0" hidden="1" customWidth="1"/>
    <col min="22" max="22" width="10.5703125" bestFit="1" customWidth="1"/>
  </cols>
  <sheetData>
    <row r="1" spans="1:22" ht="15.75" x14ac:dyDescent="0.25">
      <c r="A1" t="s">
        <v>91</v>
      </c>
      <c r="C1" s="148"/>
      <c r="D1" s="144"/>
      <c r="E1" s="43" t="s">
        <v>82</v>
      </c>
      <c r="F1" s="43" t="s">
        <v>90</v>
      </c>
      <c r="G1" s="43" t="s">
        <v>89</v>
      </c>
      <c r="H1" s="143"/>
      <c r="I1" s="143"/>
      <c r="J1" s="143"/>
      <c r="K1" s="147"/>
      <c r="L1" s="143"/>
      <c r="M1" s="143"/>
    </row>
    <row r="2" spans="1:22" ht="15.75" x14ac:dyDescent="0.25">
      <c r="C2" s="146"/>
      <c r="D2" s="144"/>
      <c r="E2" s="145">
        <v>77779</v>
      </c>
      <c r="F2" s="143">
        <v>1500</v>
      </c>
      <c r="G2" s="143">
        <v>24433</v>
      </c>
      <c r="H2" s="143"/>
      <c r="I2" s="143"/>
      <c r="J2" s="143"/>
      <c r="K2" s="144"/>
      <c r="L2" s="143"/>
      <c r="M2" s="143"/>
    </row>
    <row r="3" spans="1:22" x14ac:dyDescent="0.25">
      <c r="A3" t="s">
        <v>88</v>
      </c>
      <c r="B3">
        <v>1110</v>
      </c>
      <c r="C3" s="136">
        <v>0.56000000000000005</v>
      </c>
      <c r="E3" s="135">
        <f>$E$2*C3</f>
        <v>43556.240000000005</v>
      </c>
      <c r="F3" s="140">
        <f>F2*C3</f>
        <v>840.00000000000011</v>
      </c>
      <c r="G3" s="140">
        <f>G2*C3</f>
        <v>13682.480000000001</v>
      </c>
      <c r="H3" s="140"/>
      <c r="I3" s="140"/>
      <c r="J3" s="140"/>
      <c r="L3" s="138"/>
      <c r="M3" s="142"/>
    </row>
    <row r="4" spans="1:22" x14ac:dyDescent="0.25">
      <c r="A4" t="s">
        <v>87</v>
      </c>
      <c r="B4">
        <v>1110</v>
      </c>
      <c r="C4" s="136">
        <v>0.44</v>
      </c>
      <c r="E4" s="135">
        <f>$E$2*C4</f>
        <v>34222.76</v>
      </c>
      <c r="F4" s="140">
        <f>1500*C4</f>
        <v>660</v>
      </c>
      <c r="G4" s="140">
        <f>G2*C4</f>
        <v>10750.52</v>
      </c>
      <c r="H4" s="135"/>
      <c r="I4" s="135"/>
      <c r="J4" s="135"/>
      <c r="L4" s="138"/>
      <c r="M4" s="138"/>
    </row>
    <row r="5" spans="1:22" x14ac:dyDescent="0.25">
      <c r="C5" s="141"/>
      <c r="E5" s="135"/>
      <c r="F5" s="140">
        <f>1500*C5</f>
        <v>0</v>
      </c>
      <c r="G5" s="140">
        <f>G2*C5</f>
        <v>0</v>
      </c>
      <c r="H5" s="139"/>
      <c r="I5" s="135"/>
      <c r="J5" s="135"/>
      <c r="L5" s="138"/>
      <c r="M5" s="138"/>
    </row>
    <row r="6" spans="1:22" x14ac:dyDescent="0.25">
      <c r="C6" s="137"/>
      <c r="D6" s="136"/>
      <c r="E6" s="135"/>
      <c r="F6" s="135"/>
      <c r="G6" s="135"/>
      <c r="H6" s="135"/>
      <c r="I6" s="135"/>
      <c r="J6" s="135"/>
      <c r="K6" s="136"/>
      <c r="L6" s="135"/>
      <c r="M6" s="135"/>
    </row>
    <row r="7" spans="1:22" ht="15.75" thickBot="1" x14ac:dyDescent="0.3">
      <c r="E7" t="s">
        <v>86</v>
      </c>
      <c r="F7">
        <v>12</v>
      </c>
      <c r="L7" t="s">
        <v>86</v>
      </c>
      <c r="M7">
        <v>12</v>
      </c>
      <c r="S7" t="s">
        <v>86</v>
      </c>
      <c r="T7">
        <v>12</v>
      </c>
    </row>
    <row r="8" spans="1:22" ht="15.75" thickBot="1" x14ac:dyDescent="0.3">
      <c r="A8" s="134" t="s">
        <v>85</v>
      </c>
      <c r="B8" s="133" t="s">
        <v>84</v>
      </c>
      <c r="C8" s="134" t="s">
        <v>20</v>
      </c>
      <c r="D8" s="133"/>
      <c r="E8" s="133" t="s">
        <v>83</v>
      </c>
      <c r="F8" s="132">
        <f>C3</f>
        <v>0.56000000000000005</v>
      </c>
      <c r="H8" s="134" t="s">
        <v>85</v>
      </c>
      <c r="I8" s="133" t="s">
        <v>84</v>
      </c>
      <c r="J8" s="134" t="s">
        <v>20</v>
      </c>
      <c r="K8" s="133"/>
      <c r="L8" s="133" t="s">
        <v>83</v>
      </c>
      <c r="M8" s="132">
        <f>C4</f>
        <v>0.44</v>
      </c>
      <c r="O8" s="134" t="s">
        <v>85</v>
      </c>
      <c r="P8" s="133" t="s">
        <v>84</v>
      </c>
      <c r="Q8" s="134" t="s">
        <v>20</v>
      </c>
      <c r="R8" s="133"/>
      <c r="S8" s="133" t="s">
        <v>83</v>
      </c>
      <c r="T8" s="132">
        <f>C5</f>
        <v>0</v>
      </c>
    </row>
    <row r="9" spans="1:22" ht="23.25" customHeight="1" x14ac:dyDescent="0.25">
      <c r="A9" s="129" t="str">
        <f t="shared" ref="A9:A17" si="0">$A$3</f>
        <v>11-2470-633000-15340-</v>
      </c>
      <c r="B9" s="128">
        <v>2130</v>
      </c>
      <c r="C9" s="127" t="s">
        <v>82</v>
      </c>
      <c r="D9" s="126"/>
      <c r="E9" s="125">
        <f>E3</f>
        <v>43556.240000000005</v>
      </c>
      <c r="F9" s="124"/>
      <c r="H9" s="129" t="str">
        <f t="shared" ref="H9:H17" si="1">$A$4</f>
        <v>12-2470-633000-15340-</v>
      </c>
      <c r="I9" s="128">
        <v>2130</v>
      </c>
      <c r="J9" s="127" t="s">
        <v>82</v>
      </c>
      <c r="K9" s="126"/>
      <c r="L9" s="125">
        <f>E4</f>
        <v>34222.76</v>
      </c>
      <c r="M9" s="124"/>
      <c r="O9" s="129">
        <f t="shared" ref="O9:O17" si="2">$A$5</f>
        <v>0</v>
      </c>
      <c r="P9" s="128">
        <f>B5</f>
        <v>0</v>
      </c>
      <c r="Q9" s="127" t="s">
        <v>82</v>
      </c>
      <c r="R9" s="126"/>
      <c r="S9" s="125"/>
      <c r="T9" s="124"/>
      <c r="V9" s="116"/>
    </row>
    <row r="10" spans="1:22" ht="23.25" customHeight="1" x14ac:dyDescent="0.25">
      <c r="A10" s="129" t="str">
        <f t="shared" si="0"/>
        <v>11-2470-633000-15340-</v>
      </c>
      <c r="B10" s="131">
        <v>3215</v>
      </c>
      <c r="C10" s="127" t="s">
        <v>81</v>
      </c>
      <c r="D10" s="126">
        <v>0.18062</v>
      </c>
      <c r="E10" s="125">
        <f>(E$9)*D10</f>
        <v>7867.1280688000006</v>
      </c>
      <c r="F10" s="130">
        <f>E10/E9</f>
        <v>0.18062</v>
      </c>
      <c r="H10" s="129" t="str">
        <f t="shared" si="1"/>
        <v>12-2470-633000-15340-</v>
      </c>
      <c r="I10" s="131">
        <v>3215</v>
      </c>
      <c r="J10" s="127" t="s">
        <v>80</v>
      </c>
      <c r="K10" s="126">
        <v>0.18062</v>
      </c>
      <c r="L10" s="125">
        <f>(L$9)*K10</f>
        <v>6181.3149112000001</v>
      </c>
      <c r="M10" s="130">
        <f>L10/L9</f>
        <v>0.18062</v>
      </c>
      <c r="O10" s="129">
        <f t="shared" si="2"/>
        <v>0</v>
      </c>
      <c r="P10" s="131">
        <v>3215</v>
      </c>
      <c r="Q10" s="127" t="s">
        <v>79</v>
      </c>
      <c r="R10" s="126">
        <v>0.15531</v>
      </c>
      <c r="S10" s="125">
        <f>(S$9)*R10</f>
        <v>0</v>
      </c>
      <c r="T10" s="130" t="e">
        <f>S10/S9</f>
        <v>#DIV/0!</v>
      </c>
      <c r="V10" s="116">
        <f t="shared" ref="V10:V17" si="3">L10+E10</f>
        <v>14048.44298</v>
      </c>
    </row>
    <row r="11" spans="1:22" ht="23.25" customHeight="1" x14ac:dyDescent="0.25">
      <c r="A11" s="129" t="str">
        <f t="shared" si="0"/>
        <v>11-2470-633000-15340-</v>
      </c>
      <c r="B11" s="131">
        <v>3315</v>
      </c>
      <c r="C11" s="127" t="s">
        <v>78</v>
      </c>
      <c r="D11" s="126">
        <v>6.2E-2</v>
      </c>
      <c r="E11" s="125">
        <f>(E$9+E$17)*D11</f>
        <v>2752.5668800000003</v>
      </c>
      <c r="F11" s="130">
        <f>E11/(E$17+E$9)</f>
        <v>6.2E-2</v>
      </c>
      <c r="H11" s="129" t="str">
        <f t="shared" si="1"/>
        <v>12-2470-633000-15340-</v>
      </c>
      <c r="I11" s="131">
        <v>3315</v>
      </c>
      <c r="J11" s="127" t="s">
        <v>78</v>
      </c>
      <c r="K11" s="126">
        <v>6.2E-2</v>
      </c>
      <c r="L11" s="125">
        <f>(L$9+L$17)*K11</f>
        <v>2162.7311199999999</v>
      </c>
      <c r="M11" s="130">
        <f>L11/(L$17+L$9)</f>
        <v>6.1999999999999993E-2</v>
      </c>
      <c r="O11" s="129">
        <f t="shared" si="2"/>
        <v>0</v>
      </c>
      <c r="P11" s="131">
        <v>3315</v>
      </c>
      <c r="Q11" s="127" t="s">
        <v>78</v>
      </c>
      <c r="R11" s="126">
        <v>6.2E-2</v>
      </c>
      <c r="S11" s="125">
        <f>(S$9+S$17)*R11</f>
        <v>0</v>
      </c>
      <c r="T11" s="130" t="e">
        <f>S11/(S$17+S$9)</f>
        <v>#DIV/0!</v>
      </c>
      <c r="V11" s="116">
        <f t="shared" si="3"/>
        <v>4915.2980000000007</v>
      </c>
    </row>
    <row r="12" spans="1:22" ht="23.25" customHeight="1" x14ac:dyDescent="0.25">
      <c r="A12" s="129" t="str">
        <f t="shared" si="0"/>
        <v>11-2470-633000-15340-</v>
      </c>
      <c r="B12" s="131">
        <v>3325</v>
      </c>
      <c r="C12" s="127" t="s">
        <v>77</v>
      </c>
      <c r="D12" s="126">
        <v>1.4500000000000001E-2</v>
      </c>
      <c r="E12" s="125">
        <f>(E$9+E$17)*D12</f>
        <v>643.74548000000016</v>
      </c>
      <c r="F12" s="130">
        <f>E12/(E$17+E$9)</f>
        <v>1.4500000000000002E-2</v>
      </c>
      <c r="H12" s="129" t="str">
        <f t="shared" si="1"/>
        <v>12-2470-633000-15340-</v>
      </c>
      <c r="I12" s="131">
        <v>3325</v>
      </c>
      <c r="J12" s="127" t="s">
        <v>77</v>
      </c>
      <c r="K12" s="126">
        <v>1.4500000000000001E-2</v>
      </c>
      <c r="L12" s="125">
        <f>(L$9+L$17)*K12</f>
        <v>505.80002000000007</v>
      </c>
      <c r="M12" s="130">
        <f>L12/(L$17+L$9)</f>
        <v>1.4500000000000001E-2</v>
      </c>
      <c r="O12" s="129">
        <f t="shared" si="2"/>
        <v>0</v>
      </c>
      <c r="P12" s="131">
        <v>3325</v>
      </c>
      <c r="Q12" s="127" t="s">
        <v>77</v>
      </c>
      <c r="R12" s="126">
        <v>1.4500000000000001E-2</v>
      </c>
      <c r="S12" s="125">
        <f>(S$9+S$17)*R12</f>
        <v>0</v>
      </c>
      <c r="T12" s="130" t="e">
        <f>S12/(S$17+S$9)</f>
        <v>#DIV/0!</v>
      </c>
      <c r="V12" s="116">
        <f t="shared" si="3"/>
        <v>1149.5455000000002</v>
      </c>
    </row>
    <row r="13" spans="1:22" ht="23.25" customHeight="1" x14ac:dyDescent="0.25">
      <c r="A13" s="129" t="str">
        <f t="shared" si="0"/>
        <v>11-2470-633000-15340-</v>
      </c>
      <c r="B13" s="131">
        <v>3415</v>
      </c>
      <c r="C13" s="127" t="s">
        <v>76</v>
      </c>
      <c r="D13" s="126"/>
      <c r="E13" s="125">
        <f>(G3/12)*F7</f>
        <v>13682.48</v>
      </c>
      <c r="F13" s="130"/>
      <c r="H13" s="129" t="str">
        <f t="shared" si="1"/>
        <v>12-2470-633000-15340-</v>
      </c>
      <c r="I13" s="131">
        <v>3415</v>
      </c>
      <c r="J13" s="127" t="s">
        <v>76</v>
      </c>
      <c r="K13" s="126"/>
      <c r="L13" s="125">
        <f>(G4/12)*M7</f>
        <v>10750.52</v>
      </c>
      <c r="M13" s="130"/>
      <c r="O13" s="129">
        <f t="shared" si="2"/>
        <v>0</v>
      </c>
      <c r="P13" s="131">
        <v>3415</v>
      </c>
      <c r="Q13" s="127" t="s">
        <v>76</v>
      </c>
      <c r="R13" s="126"/>
      <c r="S13" s="125">
        <f>G5</f>
        <v>0</v>
      </c>
      <c r="T13" s="130"/>
      <c r="V13" s="116">
        <f t="shared" si="3"/>
        <v>24433</v>
      </c>
    </row>
    <row r="14" spans="1:22" ht="23.25" customHeight="1" x14ac:dyDescent="0.25">
      <c r="A14" s="129" t="str">
        <f t="shared" si="0"/>
        <v>11-2470-633000-15340-</v>
      </c>
      <c r="B14" s="131">
        <v>3435</v>
      </c>
      <c r="C14" s="127" t="s">
        <v>75</v>
      </c>
      <c r="D14" s="126">
        <v>3.6299999999999999E-2</v>
      </c>
      <c r="E14" s="125">
        <f>(E$9+E$17)*D14</f>
        <v>1611.5835120000002</v>
      </c>
      <c r="F14" s="130">
        <f>E14/(E$17+E$9)</f>
        <v>3.6299999999999999E-2</v>
      </c>
      <c r="H14" s="129" t="str">
        <f t="shared" si="1"/>
        <v>12-2470-633000-15340-</v>
      </c>
      <c r="I14" s="131">
        <v>3435</v>
      </c>
      <c r="J14" s="127" t="s">
        <v>75</v>
      </c>
      <c r="K14" s="126">
        <v>3.6299999999999999E-2</v>
      </c>
      <c r="L14" s="125">
        <f>(L$9+L$17)*K14</f>
        <v>1266.2441880000001</v>
      </c>
      <c r="M14" s="130">
        <f>L14/(L$17+L$9)</f>
        <v>3.6299999999999999E-2</v>
      </c>
      <c r="O14" s="129">
        <f t="shared" si="2"/>
        <v>0</v>
      </c>
      <c r="P14" s="131">
        <v>3435</v>
      </c>
      <c r="Q14" s="127" t="s">
        <v>75</v>
      </c>
      <c r="R14" s="126">
        <v>3.6299999999999999E-2</v>
      </c>
      <c r="S14" s="125">
        <f>(S$9+S$17)*R14</f>
        <v>0</v>
      </c>
      <c r="T14" s="130" t="e">
        <f>S14/(S$17+S$9)</f>
        <v>#DIV/0!</v>
      </c>
      <c r="V14" s="116">
        <f t="shared" si="3"/>
        <v>2877.8277000000003</v>
      </c>
    </row>
    <row r="15" spans="1:22" ht="23.25" customHeight="1" x14ac:dyDescent="0.25">
      <c r="A15" s="129" t="str">
        <f t="shared" si="0"/>
        <v>11-2470-633000-15340-</v>
      </c>
      <c r="B15" s="131">
        <v>3515</v>
      </c>
      <c r="C15" s="127" t="s">
        <v>74</v>
      </c>
      <c r="D15" s="126">
        <v>5.0000000000000001E-4</v>
      </c>
      <c r="E15" s="125">
        <f>(E$9+E$17)*D15</f>
        <v>22.198120000000003</v>
      </c>
      <c r="F15" s="130">
        <f>E15/(E$17+E$9)</f>
        <v>5.0000000000000001E-4</v>
      </c>
      <c r="H15" s="129" t="str">
        <f t="shared" si="1"/>
        <v>12-2470-633000-15340-</v>
      </c>
      <c r="I15" s="131">
        <v>3515</v>
      </c>
      <c r="J15" s="127" t="s">
        <v>74</v>
      </c>
      <c r="K15" s="126">
        <v>5.0000000000000001E-4</v>
      </c>
      <c r="L15" s="125">
        <f>(L$9+L$17)*K15</f>
        <v>17.441380000000002</v>
      </c>
      <c r="M15" s="130">
        <f>L15/(L$17+L$9)</f>
        <v>5.0000000000000001E-4</v>
      </c>
      <c r="O15" s="129">
        <f t="shared" si="2"/>
        <v>0</v>
      </c>
      <c r="P15" s="131">
        <v>3515</v>
      </c>
      <c r="Q15" s="127" t="s">
        <v>74</v>
      </c>
      <c r="R15" s="126">
        <v>5.0000000000000001E-4</v>
      </c>
      <c r="S15" s="125">
        <f>(S$9+S$17)*R15</f>
        <v>0</v>
      </c>
      <c r="T15" s="130" t="e">
        <f>S15/(S$17+S$9)</f>
        <v>#DIV/0!</v>
      </c>
      <c r="V15" s="116">
        <f t="shared" si="3"/>
        <v>39.639500000000005</v>
      </c>
    </row>
    <row r="16" spans="1:22" ht="23.25" customHeight="1" x14ac:dyDescent="0.25">
      <c r="A16" s="129" t="str">
        <f t="shared" si="0"/>
        <v>11-2470-633000-15340-</v>
      </c>
      <c r="B16" s="131">
        <v>3615</v>
      </c>
      <c r="C16" s="127" t="s">
        <v>73</v>
      </c>
      <c r="D16" s="126">
        <v>2.2499999999999999E-2</v>
      </c>
      <c r="E16" s="125">
        <f>(E$9+E$17)*D16</f>
        <v>998.91540000000009</v>
      </c>
      <c r="F16" s="130">
        <v>2.2499999999999999E-2</v>
      </c>
      <c r="H16" s="129" t="str">
        <f t="shared" si="1"/>
        <v>12-2470-633000-15340-</v>
      </c>
      <c r="I16" s="131">
        <v>3615</v>
      </c>
      <c r="J16" s="127" t="s">
        <v>73</v>
      </c>
      <c r="K16" s="126">
        <v>2.2499999999999999E-2</v>
      </c>
      <c r="L16" s="125">
        <f>(L$9+L$17)*K16</f>
        <v>784.86210000000005</v>
      </c>
      <c r="M16" s="130">
        <f>L16/(L$17+L$9)</f>
        <v>2.2499999999999999E-2</v>
      </c>
      <c r="O16" s="129">
        <f t="shared" si="2"/>
        <v>0</v>
      </c>
      <c r="P16" s="131">
        <v>3615</v>
      </c>
      <c r="Q16" s="127" t="s">
        <v>73</v>
      </c>
      <c r="R16" s="126">
        <v>2.2499999999999999E-2</v>
      </c>
      <c r="S16" s="125">
        <f>(S$9+S$17)*R16</f>
        <v>0</v>
      </c>
      <c r="T16" s="130" t="e">
        <f>S16/(S$17+S$9)</f>
        <v>#DIV/0!</v>
      </c>
      <c r="V16" s="116">
        <f t="shared" si="3"/>
        <v>1783.7775000000001</v>
      </c>
    </row>
    <row r="17" spans="1:22" ht="23.25" customHeight="1" x14ac:dyDescent="0.25">
      <c r="A17" s="129" t="str">
        <f t="shared" si="0"/>
        <v>11-2470-633000-15340-</v>
      </c>
      <c r="B17" s="128">
        <v>3915</v>
      </c>
      <c r="C17" s="127" t="s">
        <v>72</v>
      </c>
      <c r="D17" s="126"/>
      <c r="E17" s="125">
        <f>(F3/12)*F7</f>
        <v>840.00000000000023</v>
      </c>
      <c r="F17" s="124"/>
      <c r="H17" s="129" t="str">
        <f t="shared" si="1"/>
        <v>12-2470-633000-15340-</v>
      </c>
      <c r="I17" s="128">
        <v>3915</v>
      </c>
      <c r="J17" s="127" t="s">
        <v>72</v>
      </c>
      <c r="K17" s="126"/>
      <c r="L17" s="125">
        <f>F4</f>
        <v>660</v>
      </c>
      <c r="M17" s="124"/>
      <c r="O17" s="129">
        <f t="shared" si="2"/>
        <v>0</v>
      </c>
      <c r="P17" s="128">
        <v>3915</v>
      </c>
      <c r="Q17" s="127" t="s">
        <v>72</v>
      </c>
      <c r="R17" s="126"/>
      <c r="S17" s="125">
        <f>F5</f>
        <v>0</v>
      </c>
      <c r="T17" s="124"/>
      <c r="V17" s="116">
        <f t="shared" si="3"/>
        <v>1500.0000000000002</v>
      </c>
    </row>
    <row r="18" spans="1:22" ht="15.75" thickBot="1" x14ac:dyDescent="0.3">
      <c r="A18" s="122"/>
      <c r="B18" s="121"/>
      <c r="C18" s="120" t="s">
        <v>71</v>
      </c>
      <c r="D18" s="119"/>
      <c r="E18" s="118">
        <f>SUM(E9:E17)</f>
        <v>71974.857460799991</v>
      </c>
      <c r="F18" s="123"/>
      <c r="H18" s="122"/>
      <c r="I18" s="121"/>
      <c r="J18" s="120" t="s">
        <v>71</v>
      </c>
      <c r="K18" s="119"/>
      <c r="L18" s="118">
        <f>SUM(L9:L17)</f>
        <v>56551.673719199993</v>
      </c>
      <c r="M18" s="117"/>
      <c r="O18" s="122"/>
      <c r="P18" s="121"/>
      <c r="Q18" s="120" t="s">
        <v>71</v>
      </c>
      <c r="R18" s="119"/>
      <c r="S18" s="118">
        <f>SUM(S9:S16)</f>
        <v>0</v>
      </c>
      <c r="T18" s="117"/>
    </row>
    <row r="20" spans="1:22" x14ac:dyDescent="0.25">
      <c r="E20" s="116"/>
      <c r="L20" s="116">
        <f>SUM(L10:L17)</f>
        <v>22328.913719199998</v>
      </c>
    </row>
  </sheetData>
  <pageMargins left="0.43" right="0.31" top="0.49" bottom="0.4" header="0.3" footer="0.27"/>
  <pageSetup scale="9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AF714F4ACD549B290F9D152EDE2E2" ma:contentTypeVersion="2" ma:contentTypeDescription="Create a new document." ma:contentTypeScope="" ma:versionID="f6cde2ffa00a8154344ac799abc96f7f">
  <xsd:schema xmlns:xsd="http://www.w3.org/2001/XMLSchema" xmlns:xs="http://www.w3.org/2001/XMLSchema" xmlns:p="http://schemas.microsoft.com/office/2006/metadata/properties" xmlns:ns1="http://schemas.microsoft.com/sharepoint/v3" xmlns:ns2="431189f8-a51b-453f-9f0c-3a0b3b65b12f" targetNamespace="http://schemas.microsoft.com/office/2006/metadata/properties" ma:root="true" ma:fieldsID="aa892b380e8421ff8b2b3b3786d2e7ba" ns1:_="" ns2:_="">
    <xsd:import namespace="http://schemas.microsoft.com/sharepoint/v3"/>
    <xsd:import namespace="431189f8-a51b-453f-9f0c-3a0b3b65b12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9f8-a51b-453f-9f0c-3a0b3b65b12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431189f8-a51b-453f-9f0c-3a0b3b65b12f">HNYXMCCMVK3K-959119656-38</_dlc_DocId>
    <_dlc_DocIdUrl xmlns="431189f8-a51b-453f-9f0c-3a0b3b65b12f">
      <Url>https://sac.edu/AdminServices/BudgetAccounting/_layouts/15/DocIdRedir.aspx?ID=HNYXMCCMVK3K-959119656-38</Url>
      <Description>HNYXMCCMVK3K-959119656-38</Description>
    </_dlc_DocIdUrl>
  </documentManagement>
</p:properties>
</file>

<file path=customXml/itemProps1.xml><?xml version="1.0" encoding="utf-8"?>
<ds:datastoreItem xmlns:ds="http://schemas.openxmlformats.org/officeDocument/2006/customXml" ds:itemID="{43BA9CD6-B119-47A5-8E6C-32BF5B9272B3}"/>
</file>

<file path=customXml/itemProps2.xml><?xml version="1.0" encoding="utf-8"?>
<ds:datastoreItem xmlns:ds="http://schemas.openxmlformats.org/officeDocument/2006/customXml" ds:itemID="{AF7CC0DF-62E7-4A71-8454-3828D64E1765}"/>
</file>

<file path=customXml/itemProps3.xml><?xml version="1.0" encoding="utf-8"?>
<ds:datastoreItem xmlns:ds="http://schemas.openxmlformats.org/officeDocument/2006/customXml" ds:itemID="{DEEB4B3C-649A-4825-8C3C-6DBBEC0A57F1}"/>
</file>

<file path=customXml/itemProps4.xml><?xml version="1.0" encoding="utf-8"?>
<ds:datastoreItem xmlns:ds="http://schemas.openxmlformats.org/officeDocument/2006/customXml" ds:itemID="{26EC197E-3B15-451C-9A0E-2E1364CCB7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FY 15-16</vt:lpstr>
      <vt:lpstr>Tentative</vt:lpstr>
      <vt:lpstr>FY 19-20 (2)</vt:lpstr>
      <vt:lpstr>FY 19-20</vt:lpstr>
      <vt:lpstr>Lohmann</vt:lpstr>
      <vt:lpstr>'FY 15-16'!Print_Area</vt:lpstr>
      <vt:lpstr>'FY 19-20'!Print_Area</vt:lpstr>
      <vt:lpstr>'FY 19-20 (2)'!Print_Area</vt:lpstr>
      <vt:lpstr>Lohmann!Print_Area</vt:lpstr>
    </vt:vector>
  </TitlesOfParts>
  <Company>RSCCD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Reynoso, Mark</cp:lastModifiedBy>
  <cp:lastPrinted>2019-07-09T22:38:26Z</cp:lastPrinted>
  <dcterms:created xsi:type="dcterms:W3CDTF">2014-04-02T22:43:02Z</dcterms:created>
  <dcterms:modified xsi:type="dcterms:W3CDTF">2019-09-17T16:17:09Z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0x010100FA3AF714F4ACD549B290F9D152EDE2E2</vt:lpwstr>
  </property>
  <property fmtid="{D5CDD505-2E9C-101B-9397-08002B2CF9AE}" pid="3" name="_dlc_DocIdItemGuid">
    <vt:lpwstr>542e5793-d918-40e4-b30a-74f6f8e8bdf9</vt:lpwstr>
  </property>
</Properties>
</file>